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228"/>
  <workbookPr/>
  <mc:AlternateContent xmlns:mc="http://schemas.openxmlformats.org/markup-compatibility/2006">
    <mc:Choice Requires="x15">
      <x15ac:absPath xmlns:x15ac="http://schemas.microsoft.com/office/spreadsheetml/2010/11/ac" url="C:\Users\gest\Desktop\"/>
    </mc:Choice>
  </mc:AlternateContent>
  <xr:revisionPtr revIDLastSave="0" documentId="8_{C2A0A871-857F-4800-9EB8-09D2F205A427}" xr6:coauthVersionLast="45" xr6:coauthVersionMax="45" xr10:uidLastSave="{00000000-0000-0000-0000-000000000000}"/>
  <bookViews>
    <workbookView xWindow="-120" yWindow="-120" windowWidth="20730" windowHeight="11160" tabRatio="967" firstSheet="3" activeTab="17" xr2:uid="{00000000-000D-0000-FFFF-FFFF00000000}"/>
  </bookViews>
  <sheets>
    <sheet name="家族構成" sheetId="1" r:id="rId1"/>
    <sheet name="住まい" sheetId="5" r:id="rId2"/>
    <sheet name="教育車両" sheetId="6" r:id="rId3"/>
    <sheet name="資産" sheetId="8" r:id="rId4"/>
    <sheet name="保険" sheetId="7" r:id="rId5"/>
    <sheet name="PL" sheetId="3" r:id="rId6"/>
    <sheet name="BS" sheetId="4" r:id="rId7"/>
    <sheet name="投資政策" sheetId="11" r:id="rId8"/>
    <sheet name="ニードの確認" sheetId="2" r:id="rId9"/>
    <sheet name="ライフイベント表" sheetId="9" r:id="rId10"/>
    <sheet name="CF表" sheetId="10" r:id="rId11"/>
    <sheet name="役員ヒアリング" sheetId="12" r:id="rId12"/>
    <sheet name="役員報酬診断" sheetId="15" r:id="rId13"/>
    <sheet name="退職所得" sheetId="13" r:id="rId14"/>
    <sheet name="保険料額" sheetId="14" r:id="rId15"/>
    <sheet name="社保削減" sheetId="18" r:id="rId16"/>
    <sheet name="外部積立①" sheetId="16" r:id="rId17"/>
    <sheet name="名義変更" sheetId="17" r:id="rId18"/>
  </sheets>
  <definedNames>
    <definedName name="_xlnm.Print_Area" localSheetId="10">CF表!$A$1:$BU$32</definedName>
    <definedName name="_xlnm.Print_Area" localSheetId="8">ニードの確認!$A$1:$N$28</definedName>
    <definedName name="_xlnm.Print_Area" localSheetId="0">家族構成!$A$1:$I$83</definedName>
    <definedName name="_xlnm.Print_Area" localSheetId="2">教育車両!$A$1:$F$16</definedName>
    <definedName name="_xlnm.Print_Area" localSheetId="3">資産!$A$1:$Z$21</definedName>
    <definedName name="_xlnm.Print_Area" localSheetId="1">住まい!$A$1:$F$34</definedName>
    <definedName name="_xlnm.Print_Area" localSheetId="13">退職所得!$A$1:$H$67</definedName>
    <definedName name="_xlnm.Print_Area" localSheetId="7">投資政策!$A$1:$G$32</definedName>
    <definedName name="_xlnm.Print_Area" localSheetId="4">保険!$A$1:$I$33</definedName>
    <definedName name="_xlnm.Print_Area" localSheetId="17">名義変更!$A$1:$O$42</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1" i="18" l="1"/>
  <c r="G31" i="18"/>
  <c r="F31" i="18"/>
  <c r="H25" i="18"/>
  <c r="G25" i="18"/>
  <c r="F25" i="18"/>
  <c r="H18" i="18"/>
  <c r="G18" i="18"/>
  <c r="F18" i="18"/>
  <c r="H6" i="18"/>
  <c r="E6" i="18"/>
  <c r="E17" i="18" s="1"/>
  <c r="H5" i="18"/>
  <c r="E5" i="18"/>
  <c r="H4" i="18"/>
  <c r="M36" i="17"/>
  <c r="O36" i="17" s="1"/>
  <c r="I36" i="17"/>
  <c r="E36" i="17"/>
  <c r="A36" i="17"/>
  <c r="G36" i="17" s="1"/>
  <c r="I35" i="17"/>
  <c r="I37" i="17" s="1"/>
  <c r="O34" i="17"/>
  <c r="I34" i="17"/>
  <c r="I33" i="17"/>
  <c r="O33" i="17" s="1"/>
  <c r="O32" i="17"/>
  <c r="I32" i="17"/>
  <c r="M31" i="17"/>
  <c r="O31" i="17" s="1"/>
  <c r="I31" i="17"/>
  <c r="M30" i="17"/>
  <c r="M29" i="17"/>
  <c r="O29" i="17" s="1"/>
  <c r="M28" i="17"/>
  <c r="M26" i="17"/>
  <c r="O26" i="17" s="1"/>
  <c r="I26" i="17"/>
  <c r="I27" i="17" s="1"/>
  <c r="I28" i="17" s="1"/>
  <c r="I29" i="17" s="1"/>
  <c r="I30" i="17" s="1"/>
  <c r="O23" i="17"/>
  <c r="G23" i="17"/>
  <c r="O22" i="17"/>
  <c r="G22" i="17"/>
  <c r="O20" i="17"/>
  <c r="G20" i="17"/>
  <c r="O19" i="17"/>
  <c r="G19" i="17"/>
  <c r="O18" i="17"/>
  <c r="G18" i="17"/>
  <c r="M17" i="17"/>
  <c r="O17" i="17" s="1"/>
  <c r="I17" i="17"/>
  <c r="I21" i="17" s="1"/>
  <c r="I24" i="17" s="1"/>
  <c r="E17" i="17"/>
  <c r="E21" i="17" s="1"/>
  <c r="A17" i="17"/>
  <c r="A21" i="17" s="1"/>
  <c r="A24" i="17" s="1"/>
  <c r="A26" i="17" s="1"/>
  <c r="A27" i="17" s="1"/>
  <c r="A28" i="17" s="1"/>
  <c r="A29" i="17" s="1"/>
  <c r="A30" i="17" s="1"/>
  <c r="A31" i="17" s="1"/>
  <c r="A32" i="17" s="1"/>
  <c r="A33" i="17" s="1"/>
  <c r="A34" i="17" s="1"/>
  <c r="A35" i="17" s="1"/>
  <c r="A37" i="17" s="1"/>
  <c r="O16" i="17"/>
  <c r="G16" i="17"/>
  <c r="O14" i="17"/>
  <c r="G14" i="17"/>
  <c r="I34" i="16"/>
  <c r="I33" i="16"/>
  <c r="E30" i="16"/>
  <c r="A30" i="16"/>
  <c r="G30" i="16" s="1"/>
  <c r="G17" i="16"/>
  <c r="G16" i="16"/>
  <c r="G14" i="16"/>
  <c r="G13" i="16"/>
  <c r="G12" i="16"/>
  <c r="E11" i="16"/>
  <c r="E15" i="16" s="1"/>
  <c r="A11" i="16"/>
  <c r="A15" i="16" s="1"/>
  <c r="A18" i="16" s="1"/>
  <c r="A20" i="16" s="1"/>
  <c r="A21" i="16" s="1"/>
  <c r="A22" i="16" s="1"/>
  <c r="A23" i="16" s="1"/>
  <c r="A24" i="16" s="1"/>
  <c r="A25" i="16" s="1"/>
  <c r="A26" i="16" s="1"/>
  <c r="A27" i="16" s="1"/>
  <c r="A28" i="16" s="1"/>
  <c r="A29" i="16" s="1"/>
  <c r="A31" i="16" s="1"/>
  <c r="G10" i="16"/>
  <c r="G8" i="16"/>
  <c r="D38" i="15"/>
  <c r="D41" i="15" s="1"/>
  <c r="C38" i="15"/>
  <c r="C41" i="15" s="1"/>
  <c r="L28" i="15"/>
  <c r="K28" i="15"/>
  <c r="J28" i="15"/>
  <c r="I28" i="15"/>
  <c r="H28" i="15"/>
  <c r="L27" i="15"/>
  <c r="K27" i="15"/>
  <c r="J27" i="15"/>
  <c r="I27" i="15"/>
  <c r="H27" i="15"/>
  <c r="L26" i="15"/>
  <c r="K26" i="15"/>
  <c r="J26" i="15"/>
  <c r="I26" i="15"/>
  <c r="H26" i="15"/>
  <c r="L25" i="15"/>
  <c r="K25" i="15"/>
  <c r="J25" i="15"/>
  <c r="I25" i="15"/>
  <c r="H25" i="15"/>
  <c r="L24" i="15"/>
  <c r="K24" i="15"/>
  <c r="J24" i="15"/>
  <c r="I24" i="15"/>
  <c r="H24" i="15"/>
  <c r="L23" i="15"/>
  <c r="K23" i="15"/>
  <c r="J23" i="15"/>
  <c r="I23" i="15"/>
  <c r="H23" i="15"/>
  <c r="G23" i="15"/>
  <c r="F23" i="15"/>
  <c r="E23" i="15"/>
  <c r="D23" i="15"/>
  <c r="C23" i="15"/>
  <c r="L22" i="15"/>
  <c r="K22" i="15"/>
  <c r="J22" i="15"/>
  <c r="I22" i="15"/>
  <c r="H22" i="15"/>
  <c r="L21" i="15"/>
  <c r="K21" i="15"/>
  <c r="J21" i="15"/>
  <c r="I21" i="15"/>
  <c r="H21" i="15"/>
  <c r="L20" i="15"/>
  <c r="K20" i="15"/>
  <c r="J20" i="15"/>
  <c r="I20" i="15"/>
  <c r="H20" i="15"/>
  <c r="L19" i="15"/>
  <c r="K19" i="15"/>
  <c r="J19" i="15"/>
  <c r="I19" i="15"/>
  <c r="H19" i="15"/>
  <c r="L18" i="15"/>
  <c r="K18" i="15"/>
  <c r="J18" i="15"/>
  <c r="I18" i="15"/>
  <c r="H18" i="15"/>
  <c r="L17" i="15"/>
  <c r="K17" i="15"/>
  <c r="J17" i="15"/>
  <c r="I17" i="15"/>
  <c r="H17" i="15"/>
  <c r="W16" i="15"/>
  <c r="V16" i="15"/>
  <c r="U16" i="15"/>
  <c r="T16" i="15"/>
  <c r="S16" i="15"/>
  <c r="L16" i="15"/>
  <c r="K16" i="15"/>
  <c r="J16" i="15"/>
  <c r="I16" i="15"/>
  <c r="H16" i="15"/>
  <c r="L15" i="15"/>
  <c r="K15" i="15"/>
  <c r="J15" i="15"/>
  <c r="I15" i="15"/>
  <c r="H15" i="15"/>
  <c r="L14" i="15"/>
  <c r="K14" i="15"/>
  <c r="J14" i="15"/>
  <c r="I14" i="15"/>
  <c r="H14" i="15"/>
  <c r="L13" i="15"/>
  <c r="K13" i="15"/>
  <c r="J13" i="15"/>
  <c r="I13" i="15"/>
  <c r="H13" i="15"/>
  <c r="G9" i="15"/>
  <c r="G11" i="15" s="1"/>
  <c r="E9" i="15"/>
  <c r="E11" i="15" s="1"/>
  <c r="G8" i="15"/>
  <c r="F8" i="15"/>
  <c r="F9" i="15" s="1"/>
  <c r="F11" i="15" s="1"/>
  <c r="E8" i="15"/>
  <c r="D8" i="15"/>
  <c r="D9" i="15" s="1"/>
  <c r="D11" i="15" s="1"/>
  <c r="C8" i="15"/>
  <c r="C9" i="15" s="1"/>
  <c r="C11" i="15" s="1"/>
  <c r="G7" i="15"/>
  <c r="G37" i="15" s="1"/>
  <c r="F7" i="15"/>
  <c r="F37" i="15" s="1"/>
  <c r="E7" i="15"/>
  <c r="E37" i="15" s="1"/>
  <c r="D7" i="15"/>
  <c r="C7" i="15"/>
  <c r="H6" i="15"/>
  <c r="H7" i="15" s="1"/>
  <c r="AA5" i="15"/>
  <c r="AD5" i="15" s="1"/>
  <c r="W5" i="15"/>
  <c r="V5" i="15"/>
  <c r="U5" i="15"/>
  <c r="T5" i="15"/>
  <c r="S5" i="15"/>
  <c r="E24" i="13"/>
  <c r="E26" i="13" s="1"/>
  <c r="C24" i="11"/>
  <c r="G15" i="11"/>
  <c r="B15" i="11"/>
  <c r="BU27" i="10"/>
  <c r="BU28" i="10" s="1"/>
  <c r="BT27" i="10"/>
  <c r="BT28" i="10" s="1"/>
  <c r="BS27" i="10"/>
  <c r="BS28" i="10" s="1"/>
  <c r="BR27" i="10"/>
  <c r="BR28" i="10" s="1"/>
  <c r="BQ27" i="10"/>
  <c r="BQ28" i="10" s="1"/>
  <c r="BP27" i="10"/>
  <c r="BP28" i="10" s="1"/>
  <c r="BO27" i="10"/>
  <c r="BO28" i="10" s="1"/>
  <c r="BN27" i="10"/>
  <c r="BN28" i="10" s="1"/>
  <c r="BM27" i="10"/>
  <c r="BM28" i="10" s="1"/>
  <c r="BL27" i="10"/>
  <c r="BL28" i="10" s="1"/>
  <c r="BL29" i="10" s="1"/>
  <c r="BM29" i="10" s="1"/>
  <c r="BN29" i="10" s="1"/>
  <c r="BO29" i="10" s="1"/>
  <c r="BP29" i="10" s="1"/>
  <c r="BQ29" i="10" s="1"/>
  <c r="BR29" i="10" s="1"/>
  <c r="BS29" i="10" s="1"/>
  <c r="BT29" i="10" s="1"/>
  <c r="BU29" i="10" s="1"/>
  <c r="BI27" i="10"/>
  <c r="BI28" i="10" s="1"/>
  <c r="BH27" i="10"/>
  <c r="BH28" i="10" s="1"/>
  <c r="BG27" i="10"/>
  <c r="BG28" i="10" s="1"/>
  <c r="BF27" i="10"/>
  <c r="BF28" i="10" s="1"/>
  <c r="BE27" i="10"/>
  <c r="BE28" i="10" s="1"/>
  <c r="BD27" i="10"/>
  <c r="BD28" i="10" s="1"/>
  <c r="BC27" i="10"/>
  <c r="BC28" i="10" s="1"/>
  <c r="BB27" i="10"/>
  <c r="BB28" i="10" s="1"/>
  <c r="BA27" i="10"/>
  <c r="BA28" i="10" s="1"/>
  <c r="AZ27" i="10"/>
  <c r="AZ28" i="10" s="1"/>
  <c r="AZ29" i="10" s="1"/>
  <c r="BA29" i="10" s="1"/>
  <c r="BB29" i="10" s="1"/>
  <c r="BC29" i="10" s="1"/>
  <c r="BD29" i="10" s="1"/>
  <c r="BE29" i="10" s="1"/>
  <c r="BF29" i="10" s="1"/>
  <c r="BG29" i="10" s="1"/>
  <c r="BH29" i="10" s="1"/>
  <c r="BI29" i="10" s="1"/>
  <c r="AW27" i="10"/>
  <c r="AW28" i="10" s="1"/>
  <c r="AV27" i="10"/>
  <c r="AV28" i="10" s="1"/>
  <c r="AU27" i="10"/>
  <c r="AU28" i="10" s="1"/>
  <c r="AT27" i="10"/>
  <c r="AT28" i="10" s="1"/>
  <c r="AS27" i="10"/>
  <c r="AS28" i="10" s="1"/>
  <c r="AR27" i="10"/>
  <c r="AR28" i="10" s="1"/>
  <c r="AQ27" i="10"/>
  <c r="AQ28" i="10" s="1"/>
  <c r="AP27" i="10"/>
  <c r="AP28" i="10" s="1"/>
  <c r="AO27" i="10"/>
  <c r="AO28" i="10" s="1"/>
  <c r="AN27" i="10"/>
  <c r="AN28" i="10" s="1"/>
  <c r="AN29" i="10" s="1"/>
  <c r="AO29" i="10" s="1"/>
  <c r="AP29" i="10" s="1"/>
  <c r="AQ29" i="10" s="1"/>
  <c r="AR29" i="10" s="1"/>
  <c r="AS29" i="10" s="1"/>
  <c r="AT29" i="10" s="1"/>
  <c r="AU29" i="10" s="1"/>
  <c r="AV29" i="10" s="1"/>
  <c r="AW29" i="10" s="1"/>
  <c r="AK27" i="10"/>
  <c r="AK28" i="10" s="1"/>
  <c r="AJ27" i="10"/>
  <c r="AJ28" i="10" s="1"/>
  <c r="AI27" i="10"/>
  <c r="AI28" i="10" s="1"/>
  <c r="AH27" i="10"/>
  <c r="AH28" i="10" s="1"/>
  <c r="AG27" i="10"/>
  <c r="AG28" i="10" s="1"/>
  <c r="AF27" i="10"/>
  <c r="AF28" i="10" s="1"/>
  <c r="AE27" i="10"/>
  <c r="AE28" i="10" s="1"/>
  <c r="AD27" i="10"/>
  <c r="AD28" i="10" s="1"/>
  <c r="AC27" i="10"/>
  <c r="AC28" i="10" s="1"/>
  <c r="AB27" i="10"/>
  <c r="AB28" i="10" s="1"/>
  <c r="AB29" i="10" s="1"/>
  <c r="AC29" i="10" s="1"/>
  <c r="AD29" i="10" s="1"/>
  <c r="AE29" i="10" s="1"/>
  <c r="AF29" i="10" s="1"/>
  <c r="AG29" i="10" s="1"/>
  <c r="AH29" i="10" s="1"/>
  <c r="AI29" i="10" s="1"/>
  <c r="AJ29" i="10" s="1"/>
  <c r="AK29" i="10" s="1"/>
  <c r="P29" i="10"/>
  <c r="Y27" i="10"/>
  <c r="Y28" i="10" s="1"/>
  <c r="X27" i="10"/>
  <c r="X28" i="10" s="1"/>
  <c r="W27" i="10"/>
  <c r="W28" i="10" s="1"/>
  <c r="V27" i="10"/>
  <c r="V28" i="10" s="1"/>
  <c r="U27" i="10"/>
  <c r="U28" i="10" s="1"/>
  <c r="T27" i="10"/>
  <c r="T28" i="10" s="1"/>
  <c r="S27" i="10"/>
  <c r="S28" i="10" s="1"/>
  <c r="R27" i="10"/>
  <c r="R28" i="10" s="1"/>
  <c r="Q27" i="10"/>
  <c r="Q28" i="10" s="1"/>
  <c r="P27" i="10"/>
  <c r="P28" i="10" s="1"/>
  <c r="Q29" i="10" s="1"/>
  <c r="R29" i="10" s="1"/>
  <c r="S29" i="10" s="1"/>
  <c r="T29" i="10" s="1"/>
  <c r="U29" i="10" s="1"/>
  <c r="V29" i="10" s="1"/>
  <c r="W29" i="10" s="1"/>
  <c r="X29" i="10" s="1"/>
  <c r="Y29" i="10" s="1"/>
  <c r="F29" i="10"/>
  <c r="G29" i="10" s="1"/>
  <c r="H29" i="10" s="1"/>
  <c r="I29" i="10" s="1"/>
  <c r="J29" i="10" s="1"/>
  <c r="K29" i="10" s="1"/>
  <c r="L29" i="10" s="1"/>
  <c r="M29" i="10" s="1"/>
  <c r="E29" i="10"/>
  <c r="M28" i="10"/>
  <c r="L28" i="10"/>
  <c r="K28" i="10"/>
  <c r="J28" i="10"/>
  <c r="I28" i="10"/>
  <c r="H28" i="10"/>
  <c r="G28" i="10"/>
  <c r="F28" i="10"/>
  <c r="E28" i="10"/>
  <c r="M27" i="10"/>
  <c r="L27" i="10"/>
  <c r="K27" i="10"/>
  <c r="J27" i="10"/>
  <c r="I27" i="10"/>
  <c r="H27" i="10"/>
  <c r="G27" i="10"/>
  <c r="F27" i="10"/>
  <c r="E27" i="10"/>
  <c r="D27" i="10"/>
  <c r="BU16" i="10"/>
  <c r="BT16" i="10"/>
  <c r="BS16" i="10"/>
  <c r="BR16" i="10"/>
  <c r="BQ16" i="10"/>
  <c r="BP16" i="10"/>
  <c r="BO16" i="10"/>
  <c r="BN16" i="10"/>
  <c r="BM16" i="10"/>
  <c r="BL16" i="10"/>
  <c r="BI16" i="10"/>
  <c r="BH16" i="10"/>
  <c r="BG16" i="10"/>
  <c r="BF16" i="10"/>
  <c r="BE16" i="10"/>
  <c r="BD16" i="10"/>
  <c r="BC16" i="10"/>
  <c r="BB16" i="10"/>
  <c r="BA16" i="10"/>
  <c r="AZ16" i="10"/>
  <c r="AW16" i="10"/>
  <c r="AV16" i="10"/>
  <c r="AU16" i="10"/>
  <c r="AT16" i="10"/>
  <c r="AS16" i="10"/>
  <c r="AR16" i="10"/>
  <c r="AQ16" i="10"/>
  <c r="AP16" i="10"/>
  <c r="AO16" i="10"/>
  <c r="AN16" i="10"/>
  <c r="AK16" i="10"/>
  <c r="AJ16" i="10"/>
  <c r="AI16" i="10"/>
  <c r="AH16" i="10"/>
  <c r="AG16" i="10"/>
  <c r="AF16" i="10"/>
  <c r="AE16" i="10"/>
  <c r="AD16" i="10"/>
  <c r="AC16" i="10"/>
  <c r="AB16" i="10"/>
  <c r="Y16" i="10"/>
  <c r="X16" i="10"/>
  <c r="W16" i="10"/>
  <c r="V16" i="10"/>
  <c r="U16" i="10"/>
  <c r="T16" i="10"/>
  <c r="S16" i="10"/>
  <c r="R16" i="10"/>
  <c r="Q16" i="10"/>
  <c r="P16" i="10"/>
  <c r="M16" i="10"/>
  <c r="L16" i="10"/>
  <c r="K16" i="10"/>
  <c r="J16" i="10"/>
  <c r="I16" i="10"/>
  <c r="H16" i="10"/>
  <c r="G16" i="10"/>
  <c r="F16" i="10"/>
  <c r="E16" i="10"/>
  <c r="BU13" i="10"/>
  <c r="BT13" i="10"/>
  <c r="BS13" i="10"/>
  <c r="BR13" i="10"/>
  <c r="BQ13" i="10"/>
  <c r="BP13" i="10"/>
  <c r="BO13" i="10"/>
  <c r="BN13" i="10"/>
  <c r="BM13" i="10"/>
  <c r="BL13" i="10"/>
  <c r="BI13" i="10"/>
  <c r="BH13" i="10"/>
  <c r="BG13" i="10"/>
  <c r="BF13" i="10"/>
  <c r="BE13" i="10"/>
  <c r="BD13" i="10"/>
  <c r="BC13" i="10"/>
  <c r="BB13" i="10"/>
  <c r="BA13" i="10"/>
  <c r="AZ13" i="10"/>
  <c r="AW13" i="10"/>
  <c r="AV13" i="10"/>
  <c r="AU13" i="10"/>
  <c r="AT13" i="10"/>
  <c r="AS13" i="10"/>
  <c r="AR13" i="10"/>
  <c r="AQ13" i="10"/>
  <c r="AP13" i="10"/>
  <c r="AO13" i="10"/>
  <c r="AN13" i="10"/>
  <c r="AK13" i="10"/>
  <c r="AJ13" i="10"/>
  <c r="AI13" i="10"/>
  <c r="AH13" i="10"/>
  <c r="AG13" i="10"/>
  <c r="AF13" i="10"/>
  <c r="AE13" i="10"/>
  <c r="AD13" i="10"/>
  <c r="AC13" i="10"/>
  <c r="AB13" i="10"/>
  <c r="Y13" i="10"/>
  <c r="X13" i="10"/>
  <c r="W13" i="10"/>
  <c r="V13" i="10"/>
  <c r="U13" i="10"/>
  <c r="T13" i="10"/>
  <c r="S13" i="10"/>
  <c r="R13" i="10"/>
  <c r="Q13" i="10"/>
  <c r="P13" i="10"/>
  <c r="M13" i="10"/>
  <c r="L13" i="10"/>
  <c r="K13" i="10"/>
  <c r="J13" i="10"/>
  <c r="I13" i="10"/>
  <c r="H13" i="10"/>
  <c r="G13" i="10"/>
  <c r="F13" i="10"/>
  <c r="E13" i="10"/>
  <c r="D16" i="10"/>
  <c r="BJ12" i="10"/>
  <c r="BJ10" i="10"/>
  <c r="BJ8" i="10"/>
  <c r="BJ6" i="10"/>
  <c r="BJ4" i="10"/>
  <c r="AX12" i="10"/>
  <c r="AX10" i="10"/>
  <c r="AX8" i="10"/>
  <c r="AX6" i="10"/>
  <c r="AX4" i="10"/>
  <c r="AL12" i="10"/>
  <c r="AL10" i="10"/>
  <c r="AL8" i="10"/>
  <c r="AL6" i="10"/>
  <c r="AL4" i="10"/>
  <c r="Z12" i="10"/>
  <c r="Z10" i="10"/>
  <c r="Z8" i="10"/>
  <c r="Z6" i="10"/>
  <c r="Z4" i="10"/>
  <c r="N12" i="10"/>
  <c r="N10" i="10"/>
  <c r="N8" i="10"/>
  <c r="N6" i="10"/>
  <c r="N4" i="10"/>
  <c r="N11" i="10"/>
  <c r="Z11" i="10"/>
  <c r="AL11" i="10" s="1"/>
  <c r="AX11" i="10" s="1"/>
  <c r="BJ11" i="10" s="1"/>
  <c r="O11" i="10"/>
  <c r="AA11" i="10" s="1"/>
  <c r="AM11" i="10" s="1"/>
  <c r="AY11" i="10" s="1"/>
  <c r="BK11" i="10" s="1"/>
  <c r="D11" i="10"/>
  <c r="E11" i="10" s="1"/>
  <c r="F11" i="10" s="1"/>
  <c r="G11" i="10" s="1"/>
  <c r="H11" i="10" s="1"/>
  <c r="I11" i="10" s="1"/>
  <c r="J11" i="10" s="1"/>
  <c r="K11" i="10" s="1"/>
  <c r="L11" i="10" s="1"/>
  <c r="M11" i="10" s="1"/>
  <c r="P11" i="10" s="1"/>
  <c r="Q11" i="10" s="1"/>
  <c r="R11" i="10" s="1"/>
  <c r="S11" i="10" s="1"/>
  <c r="T11" i="10" s="1"/>
  <c r="U11" i="10" s="1"/>
  <c r="V11" i="10" s="1"/>
  <c r="W11" i="10" s="1"/>
  <c r="X11" i="10" s="1"/>
  <c r="Y11" i="10" s="1"/>
  <c r="AB11" i="10" s="1"/>
  <c r="AC11" i="10" s="1"/>
  <c r="AD11" i="10" s="1"/>
  <c r="AE11" i="10" s="1"/>
  <c r="AF11" i="10" s="1"/>
  <c r="AG11" i="10" s="1"/>
  <c r="AH11" i="10" s="1"/>
  <c r="AI11" i="10" s="1"/>
  <c r="AJ11" i="10" s="1"/>
  <c r="AK11" i="10" s="1"/>
  <c r="AN11" i="10" s="1"/>
  <c r="AO11" i="10" s="1"/>
  <c r="AP11" i="10" s="1"/>
  <c r="AQ11" i="10" s="1"/>
  <c r="AR11" i="10" s="1"/>
  <c r="AS11" i="10" s="1"/>
  <c r="AT11" i="10" s="1"/>
  <c r="AU11" i="10" s="1"/>
  <c r="AV11" i="10" s="1"/>
  <c r="AW11" i="10" s="1"/>
  <c r="AZ11" i="10" s="1"/>
  <c r="BA11" i="10" s="1"/>
  <c r="BB11" i="10" s="1"/>
  <c r="BC11" i="10" s="1"/>
  <c r="BD11" i="10" s="1"/>
  <c r="BE11" i="10" s="1"/>
  <c r="BF11" i="10" s="1"/>
  <c r="BG11" i="10" s="1"/>
  <c r="BH11" i="10" s="1"/>
  <c r="BI11" i="10" s="1"/>
  <c r="BL11" i="10" s="1"/>
  <c r="BM11" i="10" s="1"/>
  <c r="BN11" i="10" s="1"/>
  <c r="BO11" i="10" s="1"/>
  <c r="BP11" i="10" s="1"/>
  <c r="BQ11" i="10" s="1"/>
  <c r="BR11" i="10" s="1"/>
  <c r="BS11" i="10" s="1"/>
  <c r="BT11" i="10" s="1"/>
  <c r="BU11" i="10" s="1"/>
  <c r="O9" i="10"/>
  <c r="AA9" i="10" s="1"/>
  <c r="AM9" i="10" s="1"/>
  <c r="AY9" i="10" s="1"/>
  <c r="BK9" i="10" s="1"/>
  <c r="N9" i="10"/>
  <c r="Z9" i="10" s="1"/>
  <c r="AL9" i="10" s="1"/>
  <c r="AX9" i="10" s="1"/>
  <c r="BJ9" i="10" s="1"/>
  <c r="D9" i="10"/>
  <c r="E9" i="10" s="1"/>
  <c r="F9" i="10" s="1"/>
  <c r="G9" i="10" s="1"/>
  <c r="H9" i="10" s="1"/>
  <c r="I9" i="10" s="1"/>
  <c r="J9" i="10" s="1"/>
  <c r="K9" i="10" s="1"/>
  <c r="L9" i="10" s="1"/>
  <c r="M9" i="10" s="1"/>
  <c r="P9" i="10" s="1"/>
  <c r="Q9" i="10" s="1"/>
  <c r="R9" i="10" s="1"/>
  <c r="S9" i="10" s="1"/>
  <c r="T9" i="10" s="1"/>
  <c r="U9" i="10" s="1"/>
  <c r="V9" i="10" s="1"/>
  <c r="W9" i="10" s="1"/>
  <c r="X9" i="10" s="1"/>
  <c r="Y9" i="10" s="1"/>
  <c r="AB9" i="10" s="1"/>
  <c r="AC9" i="10" s="1"/>
  <c r="AD9" i="10" s="1"/>
  <c r="AE9" i="10" s="1"/>
  <c r="AF9" i="10" s="1"/>
  <c r="AG9" i="10" s="1"/>
  <c r="AH9" i="10" s="1"/>
  <c r="AI9" i="10" s="1"/>
  <c r="AJ9" i="10" s="1"/>
  <c r="AK9" i="10" s="1"/>
  <c r="AN9" i="10" s="1"/>
  <c r="AO9" i="10" s="1"/>
  <c r="AP9" i="10" s="1"/>
  <c r="AQ9" i="10" s="1"/>
  <c r="AR9" i="10" s="1"/>
  <c r="AS9" i="10" s="1"/>
  <c r="AT9" i="10" s="1"/>
  <c r="AU9" i="10" s="1"/>
  <c r="AV9" i="10" s="1"/>
  <c r="AW9" i="10" s="1"/>
  <c r="AZ9" i="10" s="1"/>
  <c r="BA9" i="10" s="1"/>
  <c r="BB9" i="10" s="1"/>
  <c r="BC9" i="10" s="1"/>
  <c r="BD9" i="10" s="1"/>
  <c r="BE9" i="10" s="1"/>
  <c r="BF9" i="10" s="1"/>
  <c r="BG9" i="10" s="1"/>
  <c r="BH9" i="10" s="1"/>
  <c r="BI9" i="10" s="1"/>
  <c r="BL9" i="10" s="1"/>
  <c r="BM9" i="10" s="1"/>
  <c r="BN9" i="10" s="1"/>
  <c r="BO9" i="10" s="1"/>
  <c r="BP9" i="10" s="1"/>
  <c r="BQ9" i="10" s="1"/>
  <c r="BR9" i="10" s="1"/>
  <c r="BS9" i="10" s="1"/>
  <c r="BT9" i="10" s="1"/>
  <c r="BU9" i="10" s="1"/>
  <c r="O7" i="10"/>
  <c r="AA7" i="10" s="1"/>
  <c r="AM7" i="10" s="1"/>
  <c r="AY7" i="10" s="1"/>
  <c r="BK7" i="10" s="1"/>
  <c r="N7" i="10"/>
  <c r="Z7" i="10" s="1"/>
  <c r="AL7" i="10" s="1"/>
  <c r="AX7" i="10" s="1"/>
  <c r="BJ7" i="10" s="1"/>
  <c r="D7" i="10"/>
  <c r="E7" i="10" s="1"/>
  <c r="F7" i="10" s="1"/>
  <c r="G7" i="10" s="1"/>
  <c r="H7" i="10" s="1"/>
  <c r="I7" i="10" s="1"/>
  <c r="J7" i="10" s="1"/>
  <c r="K7" i="10" s="1"/>
  <c r="L7" i="10" s="1"/>
  <c r="M7" i="10" s="1"/>
  <c r="P7" i="10" s="1"/>
  <c r="Q7" i="10" s="1"/>
  <c r="R7" i="10" s="1"/>
  <c r="S7" i="10" s="1"/>
  <c r="T7" i="10" s="1"/>
  <c r="U7" i="10" s="1"/>
  <c r="V7" i="10" s="1"/>
  <c r="W7" i="10" s="1"/>
  <c r="X7" i="10" s="1"/>
  <c r="Y7" i="10" s="1"/>
  <c r="AB7" i="10" s="1"/>
  <c r="AC7" i="10" s="1"/>
  <c r="AD7" i="10" s="1"/>
  <c r="AE7" i="10" s="1"/>
  <c r="AF7" i="10" s="1"/>
  <c r="AG7" i="10" s="1"/>
  <c r="AH7" i="10" s="1"/>
  <c r="AI7" i="10" s="1"/>
  <c r="AJ7" i="10" s="1"/>
  <c r="AK7" i="10" s="1"/>
  <c r="AN7" i="10" s="1"/>
  <c r="AO7" i="10" s="1"/>
  <c r="AP7" i="10" s="1"/>
  <c r="AQ7" i="10" s="1"/>
  <c r="AR7" i="10" s="1"/>
  <c r="AS7" i="10" s="1"/>
  <c r="AT7" i="10" s="1"/>
  <c r="AU7" i="10" s="1"/>
  <c r="AV7" i="10" s="1"/>
  <c r="AW7" i="10" s="1"/>
  <c r="AZ7" i="10" s="1"/>
  <c r="BA7" i="10" s="1"/>
  <c r="BB7" i="10" s="1"/>
  <c r="BC7" i="10" s="1"/>
  <c r="BD7" i="10" s="1"/>
  <c r="BE7" i="10" s="1"/>
  <c r="BF7" i="10" s="1"/>
  <c r="BG7" i="10" s="1"/>
  <c r="BH7" i="10" s="1"/>
  <c r="BI7" i="10" s="1"/>
  <c r="BL7" i="10" s="1"/>
  <c r="BM7" i="10" s="1"/>
  <c r="BN7" i="10" s="1"/>
  <c r="BO7" i="10" s="1"/>
  <c r="BP7" i="10" s="1"/>
  <c r="BQ7" i="10" s="1"/>
  <c r="BR7" i="10" s="1"/>
  <c r="BS7" i="10" s="1"/>
  <c r="BT7" i="10" s="1"/>
  <c r="BU7" i="10" s="1"/>
  <c r="O5" i="10"/>
  <c r="AA5" i="10" s="1"/>
  <c r="AM5" i="10" s="1"/>
  <c r="AY5" i="10" s="1"/>
  <c r="BK5" i="10" s="1"/>
  <c r="N5" i="10"/>
  <c r="Z5" i="10" s="1"/>
  <c r="AL5" i="10" s="1"/>
  <c r="AX5" i="10" s="1"/>
  <c r="BJ5" i="10" s="1"/>
  <c r="D5" i="10"/>
  <c r="E5" i="10" s="1"/>
  <c r="F5" i="10" s="1"/>
  <c r="G5" i="10" s="1"/>
  <c r="H5" i="10" s="1"/>
  <c r="I5" i="10" s="1"/>
  <c r="J5" i="10" s="1"/>
  <c r="K5" i="10" s="1"/>
  <c r="L5" i="10" s="1"/>
  <c r="M5" i="10" s="1"/>
  <c r="P5" i="10" s="1"/>
  <c r="Q5" i="10" s="1"/>
  <c r="R5" i="10" s="1"/>
  <c r="S5" i="10" s="1"/>
  <c r="T5" i="10" s="1"/>
  <c r="U5" i="10" s="1"/>
  <c r="V5" i="10" s="1"/>
  <c r="W5" i="10" s="1"/>
  <c r="X5" i="10" s="1"/>
  <c r="Y5" i="10" s="1"/>
  <c r="AB5" i="10" s="1"/>
  <c r="AC5" i="10" s="1"/>
  <c r="AD5" i="10" s="1"/>
  <c r="AE5" i="10" s="1"/>
  <c r="AF5" i="10" s="1"/>
  <c r="AG5" i="10" s="1"/>
  <c r="AH5" i="10" s="1"/>
  <c r="AI5" i="10" s="1"/>
  <c r="AJ5" i="10" s="1"/>
  <c r="AK5" i="10" s="1"/>
  <c r="AN5" i="10" s="1"/>
  <c r="AO5" i="10" s="1"/>
  <c r="AP5" i="10" s="1"/>
  <c r="AQ5" i="10" s="1"/>
  <c r="AR5" i="10" s="1"/>
  <c r="AS5" i="10" s="1"/>
  <c r="AT5" i="10" s="1"/>
  <c r="AU5" i="10" s="1"/>
  <c r="AV5" i="10" s="1"/>
  <c r="AW5" i="10" s="1"/>
  <c r="AZ5" i="10" s="1"/>
  <c r="BA5" i="10" s="1"/>
  <c r="BB5" i="10" s="1"/>
  <c r="BC5" i="10" s="1"/>
  <c r="BD5" i="10" s="1"/>
  <c r="BE5" i="10" s="1"/>
  <c r="BF5" i="10" s="1"/>
  <c r="BG5" i="10" s="1"/>
  <c r="BH5" i="10" s="1"/>
  <c r="BI5" i="10" s="1"/>
  <c r="BL5" i="10" s="1"/>
  <c r="BM5" i="10" s="1"/>
  <c r="BN5" i="10" s="1"/>
  <c r="BO5" i="10" s="1"/>
  <c r="BP5" i="10" s="1"/>
  <c r="BQ5" i="10" s="1"/>
  <c r="BR5" i="10" s="1"/>
  <c r="BS5" i="10" s="1"/>
  <c r="BT5" i="10" s="1"/>
  <c r="BU5" i="10" s="1"/>
  <c r="O3" i="10"/>
  <c r="AA3" i="10" s="1"/>
  <c r="AM3" i="10" s="1"/>
  <c r="AY3" i="10" s="1"/>
  <c r="BK3" i="10" s="1"/>
  <c r="N3" i="10"/>
  <c r="Z3" i="10" s="1"/>
  <c r="AL3" i="10" s="1"/>
  <c r="AX3" i="10" s="1"/>
  <c r="BJ3" i="10" s="1"/>
  <c r="D3" i="10"/>
  <c r="E3" i="10" s="1"/>
  <c r="F3" i="10" s="1"/>
  <c r="G3" i="10" s="1"/>
  <c r="H3" i="10" s="1"/>
  <c r="I3" i="10" s="1"/>
  <c r="J3" i="10" s="1"/>
  <c r="K3" i="10" s="1"/>
  <c r="L3" i="10" s="1"/>
  <c r="M3" i="10" s="1"/>
  <c r="P3" i="10" s="1"/>
  <c r="Q3" i="10" s="1"/>
  <c r="R3" i="10" s="1"/>
  <c r="S3" i="10" s="1"/>
  <c r="T3" i="10" s="1"/>
  <c r="U3" i="10" s="1"/>
  <c r="V3" i="10" s="1"/>
  <c r="W3" i="10" s="1"/>
  <c r="X3" i="10" s="1"/>
  <c r="Y3" i="10" s="1"/>
  <c r="AB3" i="10" s="1"/>
  <c r="AC3" i="10" s="1"/>
  <c r="AD3" i="10" s="1"/>
  <c r="AE3" i="10" s="1"/>
  <c r="AF3" i="10" s="1"/>
  <c r="AG3" i="10" s="1"/>
  <c r="AH3" i="10" s="1"/>
  <c r="AI3" i="10" s="1"/>
  <c r="AJ3" i="10" s="1"/>
  <c r="AK3" i="10" s="1"/>
  <c r="AN3" i="10" s="1"/>
  <c r="AO3" i="10" s="1"/>
  <c r="AP3" i="10" s="1"/>
  <c r="AQ3" i="10" s="1"/>
  <c r="AR3" i="10" s="1"/>
  <c r="AS3" i="10" s="1"/>
  <c r="AT3" i="10" s="1"/>
  <c r="AU3" i="10" s="1"/>
  <c r="AV3" i="10" s="1"/>
  <c r="AW3" i="10" s="1"/>
  <c r="AZ3" i="10" s="1"/>
  <c r="BA3" i="10" s="1"/>
  <c r="BB3" i="10" s="1"/>
  <c r="BC3" i="10" s="1"/>
  <c r="BD3" i="10" s="1"/>
  <c r="BE3" i="10" s="1"/>
  <c r="BF3" i="10" s="1"/>
  <c r="BG3" i="10" s="1"/>
  <c r="BH3" i="10" s="1"/>
  <c r="BI3" i="10" s="1"/>
  <c r="BL3" i="10" s="1"/>
  <c r="BM3" i="10" s="1"/>
  <c r="BN3" i="10" s="1"/>
  <c r="BO3" i="10" s="1"/>
  <c r="BP3" i="10" s="1"/>
  <c r="BQ3" i="10" s="1"/>
  <c r="BR3" i="10" s="1"/>
  <c r="BS3" i="10" s="1"/>
  <c r="BT3" i="10" s="1"/>
  <c r="BU3" i="10" s="1"/>
  <c r="E2" i="10"/>
  <c r="F2" i="10" s="1"/>
  <c r="G2" i="10" s="1"/>
  <c r="H2" i="10" s="1"/>
  <c r="I2" i="10" s="1"/>
  <c r="J2" i="10" s="1"/>
  <c r="K2" i="10" s="1"/>
  <c r="L2" i="10" s="1"/>
  <c r="M2" i="10" s="1"/>
  <c r="P2" i="10" s="1"/>
  <c r="Q2" i="10" s="1"/>
  <c r="R2" i="10" s="1"/>
  <c r="S2" i="10" s="1"/>
  <c r="T2" i="10" s="1"/>
  <c r="U2" i="10" s="1"/>
  <c r="V2" i="10" s="1"/>
  <c r="W2" i="10" s="1"/>
  <c r="X2" i="10" s="1"/>
  <c r="Y2" i="10" s="1"/>
  <c r="AB2" i="10" s="1"/>
  <c r="AC2" i="10" s="1"/>
  <c r="AD2" i="10" s="1"/>
  <c r="AE2" i="10" s="1"/>
  <c r="AF2" i="10" s="1"/>
  <c r="AG2" i="10" s="1"/>
  <c r="AH2" i="10" s="1"/>
  <c r="AI2" i="10" s="1"/>
  <c r="AJ2" i="10" s="1"/>
  <c r="AK2" i="10" s="1"/>
  <c r="AN2" i="10" s="1"/>
  <c r="AO2" i="10" s="1"/>
  <c r="AP2" i="10" s="1"/>
  <c r="AQ2" i="10" s="1"/>
  <c r="AR2" i="10" s="1"/>
  <c r="AS2" i="10" s="1"/>
  <c r="AT2" i="10" s="1"/>
  <c r="AU2" i="10" s="1"/>
  <c r="AV2" i="10" s="1"/>
  <c r="AW2" i="10" s="1"/>
  <c r="AZ2" i="10" s="1"/>
  <c r="BA2" i="10" s="1"/>
  <c r="BB2" i="10" s="1"/>
  <c r="BC2" i="10" s="1"/>
  <c r="BD2" i="10" s="1"/>
  <c r="BE2" i="10" s="1"/>
  <c r="BF2" i="10" s="1"/>
  <c r="BG2" i="10" s="1"/>
  <c r="BH2" i="10" s="1"/>
  <c r="BI2" i="10" s="1"/>
  <c r="BL2" i="10" s="1"/>
  <c r="BM2" i="10" s="1"/>
  <c r="BN2" i="10" s="1"/>
  <c r="BO2" i="10" s="1"/>
  <c r="BP2" i="10" s="1"/>
  <c r="BQ2" i="10" s="1"/>
  <c r="BR2" i="10" s="1"/>
  <c r="BS2" i="10" s="1"/>
  <c r="BT2" i="10" s="1"/>
  <c r="BU2" i="10" s="1"/>
  <c r="BL19" i="9"/>
  <c r="BM19" i="9" s="1"/>
  <c r="BN19" i="9" s="1"/>
  <c r="BO19" i="9" s="1"/>
  <c r="BP19" i="9" s="1"/>
  <c r="BQ19" i="9" s="1"/>
  <c r="BR19" i="9" s="1"/>
  <c r="BS19" i="9" s="1"/>
  <c r="BT19" i="9" s="1"/>
  <c r="BU19" i="9" s="1"/>
  <c r="BK19" i="9"/>
  <c r="BJ19" i="9"/>
  <c r="BL17" i="9"/>
  <c r="BM17" i="9" s="1"/>
  <c r="BN17" i="9" s="1"/>
  <c r="BO17" i="9" s="1"/>
  <c r="BP17" i="9" s="1"/>
  <c r="BQ17" i="9" s="1"/>
  <c r="BR17" i="9" s="1"/>
  <c r="BS17" i="9" s="1"/>
  <c r="BT17" i="9" s="1"/>
  <c r="BU17" i="9" s="1"/>
  <c r="BK17" i="9"/>
  <c r="BJ17" i="9"/>
  <c r="BL15" i="9"/>
  <c r="BM15" i="9" s="1"/>
  <c r="BN15" i="9" s="1"/>
  <c r="BO15" i="9" s="1"/>
  <c r="BP15" i="9" s="1"/>
  <c r="BQ15" i="9" s="1"/>
  <c r="BR15" i="9" s="1"/>
  <c r="BS15" i="9" s="1"/>
  <c r="BT15" i="9" s="1"/>
  <c r="BU15" i="9" s="1"/>
  <c r="BK15" i="9"/>
  <c r="BJ15" i="9"/>
  <c r="BL13" i="9"/>
  <c r="BM13" i="9" s="1"/>
  <c r="BN13" i="9" s="1"/>
  <c r="BO13" i="9" s="1"/>
  <c r="BP13" i="9" s="1"/>
  <c r="BQ13" i="9" s="1"/>
  <c r="BR13" i="9" s="1"/>
  <c r="BS13" i="9" s="1"/>
  <c r="BT13" i="9" s="1"/>
  <c r="BU13" i="9" s="1"/>
  <c r="BK13" i="9"/>
  <c r="BJ13" i="9"/>
  <c r="BL11" i="9"/>
  <c r="BM11" i="9" s="1"/>
  <c r="BN11" i="9" s="1"/>
  <c r="BO11" i="9" s="1"/>
  <c r="BP11" i="9" s="1"/>
  <c r="BQ11" i="9" s="1"/>
  <c r="BR11" i="9" s="1"/>
  <c r="BS11" i="9" s="1"/>
  <c r="BT11" i="9" s="1"/>
  <c r="BU11" i="9" s="1"/>
  <c r="BK11" i="9"/>
  <c r="BJ11" i="9"/>
  <c r="BL9" i="9"/>
  <c r="BM9" i="9" s="1"/>
  <c r="BN9" i="9" s="1"/>
  <c r="BO9" i="9" s="1"/>
  <c r="BP9" i="9" s="1"/>
  <c r="BQ9" i="9" s="1"/>
  <c r="BR9" i="9" s="1"/>
  <c r="BS9" i="9" s="1"/>
  <c r="BT9" i="9" s="1"/>
  <c r="BU9" i="9" s="1"/>
  <c r="BK9" i="9"/>
  <c r="BJ9" i="9"/>
  <c r="BL7" i="9"/>
  <c r="BM7" i="9" s="1"/>
  <c r="BN7" i="9" s="1"/>
  <c r="BO7" i="9" s="1"/>
  <c r="BP7" i="9" s="1"/>
  <c r="BQ7" i="9" s="1"/>
  <c r="BR7" i="9" s="1"/>
  <c r="BS7" i="9" s="1"/>
  <c r="BT7" i="9" s="1"/>
  <c r="BU7" i="9" s="1"/>
  <c r="BK7" i="9"/>
  <c r="BJ7" i="9"/>
  <c r="BL5" i="9"/>
  <c r="BM5" i="9" s="1"/>
  <c r="BN5" i="9" s="1"/>
  <c r="BO5" i="9" s="1"/>
  <c r="BP5" i="9" s="1"/>
  <c r="BQ5" i="9" s="1"/>
  <c r="BR5" i="9" s="1"/>
  <c r="BS5" i="9" s="1"/>
  <c r="BT5" i="9" s="1"/>
  <c r="BU5" i="9" s="1"/>
  <c r="BK5" i="9"/>
  <c r="BJ5" i="9"/>
  <c r="BL3" i="9"/>
  <c r="BM3" i="9" s="1"/>
  <c r="BN3" i="9" s="1"/>
  <c r="BO3" i="9" s="1"/>
  <c r="BP3" i="9" s="1"/>
  <c r="BQ3" i="9" s="1"/>
  <c r="BR3" i="9" s="1"/>
  <c r="BS3" i="9" s="1"/>
  <c r="BT3" i="9" s="1"/>
  <c r="BU3" i="9" s="1"/>
  <c r="BK3" i="9"/>
  <c r="BJ3" i="9"/>
  <c r="BN2" i="9"/>
  <c r="BO2" i="9" s="1"/>
  <c r="BP2" i="9" s="1"/>
  <c r="BQ2" i="9" s="1"/>
  <c r="BR2" i="9" s="1"/>
  <c r="BS2" i="9" s="1"/>
  <c r="BT2" i="9" s="1"/>
  <c r="BU2" i="9" s="1"/>
  <c r="BL2" i="9"/>
  <c r="BM2" i="9" s="1"/>
  <c r="AZ19" i="9"/>
  <c r="BA19" i="9" s="1"/>
  <c r="BB19" i="9" s="1"/>
  <c r="BC19" i="9" s="1"/>
  <c r="BD19" i="9" s="1"/>
  <c r="BE19" i="9" s="1"/>
  <c r="BF19" i="9" s="1"/>
  <c r="BG19" i="9" s="1"/>
  <c r="BH19" i="9" s="1"/>
  <c r="BI19" i="9" s="1"/>
  <c r="AY19" i="9"/>
  <c r="AX19" i="9"/>
  <c r="AZ17" i="9"/>
  <c r="BA17" i="9" s="1"/>
  <c r="BB17" i="9" s="1"/>
  <c r="BC17" i="9" s="1"/>
  <c r="BD17" i="9" s="1"/>
  <c r="BE17" i="9" s="1"/>
  <c r="BF17" i="9" s="1"/>
  <c r="BG17" i="9" s="1"/>
  <c r="BH17" i="9" s="1"/>
  <c r="BI17" i="9" s="1"/>
  <c r="AY17" i="9"/>
  <c r="AX17" i="9"/>
  <c r="AZ15" i="9"/>
  <c r="BA15" i="9" s="1"/>
  <c r="BB15" i="9" s="1"/>
  <c r="BC15" i="9" s="1"/>
  <c r="BD15" i="9" s="1"/>
  <c r="BE15" i="9" s="1"/>
  <c r="BF15" i="9" s="1"/>
  <c r="BG15" i="9" s="1"/>
  <c r="BH15" i="9" s="1"/>
  <c r="BI15" i="9" s="1"/>
  <c r="AY15" i="9"/>
  <c r="AX15" i="9"/>
  <c r="AZ13" i="9"/>
  <c r="BA13" i="9" s="1"/>
  <c r="BB13" i="9" s="1"/>
  <c r="BC13" i="9" s="1"/>
  <c r="BD13" i="9" s="1"/>
  <c r="BE13" i="9" s="1"/>
  <c r="BF13" i="9" s="1"/>
  <c r="BG13" i="9" s="1"/>
  <c r="BH13" i="9" s="1"/>
  <c r="BI13" i="9" s="1"/>
  <c r="AY13" i="9"/>
  <c r="AX13" i="9"/>
  <c r="AZ11" i="9"/>
  <c r="BA11" i="9" s="1"/>
  <c r="BB11" i="9" s="1"/>
  <c r="BC11" i="9" s="1"/>
  <c r="BD11" i="9" s="1"/>
  <c r="BE11" i="9" s="1"/>
  <c r="BF11" i="9" s="1"/>
  <c r="BG11" i="9" s="1"/>
  <c r="BH11" i="9" s="1"/>
  <c r="BI11" i="9" s="1"/>
  <c r="AY11" i="9"/>
  <c r="AX11" i="9"/>
  <c r="AZ9" i="9"/>
  <c r="BA9" i="9" s="1"/>
  <c r="BB9" i="9" s="1"/>
  <c r="BC9" i="9" s="1"/>
  <c r="BD9" i="9" s="1"/>
  <c r="BE9" i="9" s="1"/>
  <c r="BF9" i="9" s="1"/>
  <c r="BG9" i="9" s="1"/>
  <c r="BH9" i="9" s="1"/>
  <c r="BI9" i="9" s="1"/>
  <c r="AY9" i="9"/>
  <c r="AX9" i="9"/>
  <c r="AZ7" i="9"/>
  <c r="BA7" i="9" s="1"/>
  <c r="BB7" i="9" s="1"/>
  <c r="BC7" i="9" s="1"/>
  <c r="BD7" i="9" s="1"/>
  <c r="BE7" i="9" s="1"/>
  <c r="BF7" i="9" s="1"/>
  <c r="BG7" i="9" s="1"/>
  <c r="BH7" i="9" s="1"/>
  <c r="BI7" i="9" s="1"/>
  <c r="AY7" i="9"/>
  <c r="AX7" i="9"/>
  <c r="AZ5" i="9"/>
  <c r="BA5" i="9" s="1"/>
  <c r="BB5" i="9" s="1"/>
  <c r="BC5" i="9" s="1"/>
  <c r="BD5" i="9" s="1"/>
  <c r="BE5" i="9" s="1"/>
  <c r="BF5" i="9" s="1"/>
  <c r="BG5" i="9" s="1"/>
  <c r="BH5" i="9" s="1"/>
  <c r="BI5" i="9" s="1"/>
  <c r="AY5" i="9"/>
  <c r="AX5" i="9"/>
  <c r="AZ3" i="9"/>
  <c r="BA3" i="9" s="1"/>
  <c r="BB3" i="9" s="1"/>
  <c r="BC3" i="9" s="1"/>
  <c r="BD3" i="9" s="1"/>
  <c r="BE3" i="9" s="1"/>
  <c r="BF3" i="9" s="1"/>
  <c r="BG3" i="9" s="1"/>
  <c r="BH3" i="9" s="1"/>
  <c r="BI3" i="9" s="1"/>
  <c r="AY3" i="9"/>
  <c r="AX3" i="9"/>
  <c r="BB2" i="9"/>
  <c r="BC2" i="9" s="1"/>
  <c r="BD2" i="9" s="1"/>
  <c r="BE2" i="9" s="1"/>
  <c r="BF2" i="9" s="1"/>
  <c r="BG2" i="9" s="1"/>
  <c r="BH2" i="9" s="1"/>
  <c r="BI2" i="9" s="1"/>
  <c r="AZ2" i="9"/>
  <c r="BA2" i="9" s="1"/>
  <c r="AN19" i="9"/>
  <c r="AO19" i="9" s="1"/>
  <c r="AP19" i="9" s="1"/>
  <c r="AQ19" i="9" s="1"/>
  <c r="AR19" i="9" s="1"/>
  <c r="AS19" i="9" s="1"/>
  <c r="AT19" i="9" s="1"/>
  <c r="AU19" i="9" s="1"/>
  <c r="AV19" i="9" s="1"/>
  <c r="AW19" i="9" s="1"/>
  <c r="AM19" i="9"/>
  <c r="AL19" i="9"/>
  <c r="AN17" i="9"/>
  <c r="AO17" i="9" s="1"/>
  <c r="AP17" i="9" s="1"/>
  <c r="AQ17" i="9" s="1"/>
  <c r="AR17" i="9" s="1"/>
  <c r="AS17" i="9" s="1"/>
  <c r="AT17" i="9" s="1"/>
  <c r="AU17" i="9" s="1"/>
  <c r="AV17" i="9" s="1"/>
  <c r="AW17" i="9" s="1"/>
  <c r="AM17" i="9"/>
  <c r="AL17" i="9"/>
  <c r="AN15" i="9"/>
  <c r="AO15" i="9" s="1"/>
  <c r="AP15" i="9" s="1"/>
  <c r="AQ15" i="9" s="1"/>
  <c r="AR15" i="9" s="1"/>
  <c r="AS15" i="9" s="1"/>
  <c r="AT15" i="9" s="1"/>
  <c r="AU15" i="9" s="1"/>
  <c r="AV15" i="9" s="1"/>
  <c r="AW15" i="9" s="1"/>
  <c r="AM15" i="9"/>
  <c r="AL15" i="9"/>
  <c r="AN13" i="9"/>
  <c r="AO13" i="9" s="1"/>
  <c r="AP13" i="9" s="1"/>
  <c r="AQ13" i="9" s="1"/>
  <c r="AR13" i="9" s="1"/>
  <c r="AS13" i="9" s="1"/>
  <c r="AT13" i="9" s="1"/>
  <c r="AU13" i="9" s="1"/>
  <c r="AV13" i="9" s="1"/>
  <c r="AW13" i="9" s="1"/>
  <c r="AM13" i="9"/>
  <c r="AL13" i="9"/>
  <c r="AN11" i="9"/>
  <c r="AO11" i="9" s="1"/>
  <c r="AP11" i="9" s="1"/>
  <c r="AQ11" i="9" s="1"/>
  <c r="AR11" i="9" s="1"/>
  <c r="AS11" i="9" s="1"/>
  <c r="AT11" i="9" s="1"/>
  <c r="AU11" i="9" s="1"/>
  <c r="AV11" i="9" s="1"/>
  <c r="AW11" i="9" s="1"/>
  <c r="AM11" i="9"/>
  <c r="AL11" i="9"/>
  <c r="AN9" i="9"/>
  <c r="AO9" i="9" s="1"/>
  <c r="AP9" i="9" s="1"/>
  <c r="AQ9" i="9" s="1"/>
  <c r="AR9" i="9" s="1"/>
  <c r="AS9" i="9" s="1"/>
  <c r="AT9" i="9" s="1"/>
  <c r="AU9" i="9" s="1"/>
  <c r="AV9" i="9" s="1"/>
  <c r="AW9" i="9" s="1"/>
  <c r="AM9" i="9"/>
  <c r="AL9" i="9"/>
  <c r="AN7" i="9"/>
  <c r="AO7" i="9" s="1"/>
  <c r="AP7" i="9" s="1"/>
  <c r="AQ7" i="9" s="1"/>
  <c r="AR7" i="9" s="1"/>
  <c r="AS7" i="9" s="1"/>
  <c r="AT7" i="9" s="1"/>
  <c r="AU7" i="9" s="1"/>
  <c r="AV7" i="9" s="1"/>
  <c r="AW7" i="9" s="1"/>
  <c r="AM7" i="9"/>
  <c r="AL7" i="9"/>
  <c r="AN5" i="9"/>
  <c r="AO5" i="9" s="1"/>
  <c r="AP5" i="9" s="1"/>
  <c r="AQ5" i="9" s="1"/>
  <c r="AR5" i="9" s="1"/>
  <c r="AS5" i="9" s="1"/>
  <c r="AT5" i="9" s="1"/>
  <c r="AU5" i="9" s="1"/>
  <c r="AV5" i="9" s="1"/>
  <c r="AW5" i="9" s="1"/>
  <c r="AM5" i="9"/>
  <c r="AL5" i="9"/>
  <c r="AN3" i="9"/>
  <c r="AO3" i="9" s="1"/>
  <c r="AP3" i="9" s="1"/>
  <c r="AQ3" i="9" s="1"/>
  <c r="AR3" i="9" s="1"/>
  <c r="AS3" i="9" s="1"/>
  <c r="AT3" i="9" s="1"/>
  <c r="AU3" i="9" s="1"/>
  <c r="AV3" i="9" s="1"/>
  <c r="AW3" i="9" s="1"/>
  <c r="AM3" i="9"/>
  <c r="AL3" i="9"/>
  <c r="AP2" i="9"/>
  <c r="AQ2" i="9" s="1"/>
  <c r="AR2" i="9" s="1"/>
  <c r="AS2" i="9" s="1"/>
  <c r="AT2" i="9" s="1"/>
  <c r="AU2" i="9" s="1"/>
  <c r="AV2" i="9" s="1"/>
  <c r="AW2" i="9" s="1"/>
  <c r="AN2" i="9"/>
  <c r="AO2" i="9" s="1"/>
  <c r="AA19" i="9"/>
  <c r="AA17" i="9"/>
  <c r="AA15" i="9"/>
  <c r="AA13" i="9"/>
  <c r="AA11" i="9"/>
  <c r="AA9" i="9"/>
  <c r="AA7" i="9"/>
  <c r="AA5" i="9"/>
  <c r="AA3" i="9"/>
  <c r="O3" i="9"/>
  <c r="O19" i="9"/>
  <c r="O17" i="9"/>
  <c r="O15" i="9"/>
  <c r="O13" i="9"/>
  <c r="O11" i="9"/>
  <c r="O9" i="9"/>
  <c r="O7" i="9"/>
  <c r="O5" i="9"/>
  <c r="AB13" i="9"/>
  <c r="AC13" i="9" s="1"/>
  <c r="AD13" i="9" s="1"/>
  <c r="AE13" i="9" s="1"/>
  <c r="AF13" i="9" s="1"/>
  <c r="AG13" i="9" s="1"/>
  <c r="AH13" i="9" s="1"/>
  <c r="AI13" i="9" s="1"/>
  <c r="AJ13" i="9" s="1"/>
  <c r="AK13" i="9" s="1"/>
  <c r="P13" i="9"/>
  <c r="Q13" i="9" s="1"/>
  <c r="R13" i="9" s="1"/>
  <c r="S13" i="9" s="1"/>
  <c r="T13" i="9" s="1"/>
  <c r="U13" i="9" s="1"/>
  <c r="V13" i="9" s="1"/>
  <c r="W13" i="9" s="1"/>
  <c r="X13" i="9" s="1"/>
  <c r="Y13" i="9" s="1"/>
  <c r="Z19" i="9"/>
  <c r="Z17" i="9"/>
  <c r="Z3" i="9"/>
  <c r="Z15" i="9"/>
  <c r="Z13" i="9"/>
  <c r="Z11" i="9"/>
  <c r="Z9" i="9"/>
  <c r="Z7" i="9"/>
  <c r="Z5" i="9"/>
  <c r="AB19" i="9"/>
  <c r="AC19" i="9" s="1"/>
  <c r="AD19" i="9" s="1"/>
  <c r="AE19" i="9" s="1"/>
  <c r="AF19" i="9" s="1"/>
  <c r="AG19" i="9" s="1"/>
  <c r="AH19" i="9" s="1"/>
  <c r="AI19" i="9" s="1"/>
  <c r="AJ19" i="9" s="1"/>
  <c r="AK19" i="9" s="1"/>
  <c r="AC17" i="9"/>
  <c r="AD17" i="9" s="1"/>
  <c r="AE17" i="9" s="1"/>
  <c r="AF17" i="9" s="1"/>
  <c r="AG17" i="9" s="1"/>
  <c r="AH17" i="9" s="1"/>
  <c r="AI17" i="9" s="1"/>
  <c r="AJ17" i="9" s="1"/>
  <c r="AK17" i="9" s="1"/>
  <c r="AB17" i="9"/>
  <c r="AB15" i="9"/>
  <c r="AC15" i="9" s="1"/>
  <c r="AD15" i="9" s="1"/>
  <c r="AE15" i="9" s="1"/>
  <c r="AF15" i="9" s="1"/>
  <c r="AG15" i="9" s="1"/>
  <c r="AH15" i="9" s="1"/>
  <c r="AI15" i="9" s="1"/>
  <c r="AJ15" i="9" s="1"/>
  <c r="AK15" i="9" s="1"/>
  <c r="AB11" i="9"/>
  <c r="AC11" i="9" s="1"/>
  <c r="AD11" i="9" s="1"/>
  <c r="AE11" i="9" s="1"/>
  <c r="AF11" i="9" s="1"/>
  <c r="AG11" i="9" s="1"/>
  <c r="AH11" i="9" s="1"/>
  <c r="AI11" i="9" s="1"/>
  <c r="AJ11" i="9" s="1"/>
  <c r="AK11" i="9" s="1"/>
  <c r="AB9" i="9"/>
  <c r="AC9" i="9" s="1"/>
  <c r="AD9" i="9" s="1"/>
  <c r="AE9" i="9" s="1"/>
  <c r="AF9" i="9" s="1"/>
  <c r="AG9" i="9" s="1"/>
  <c r="AH9" i="9" s="1"/>
  <c r="AI9" i="9" s="1"/>
  <c r="AJ9" i="9" s="1"/>
  <c r="AK9" i="9" s="1"/>
  <c r="AC7" i="9"/>
  <c r="AD7" i="9" s="1"/>
  <c r="AE7" i="9" s="1"/>
  <c r="AF7" i="9" s="1"/>
  <c r="AG7" i="9" s="1"/>
  <c r="AH7" i="9" s="1"/>
  <c r="AI7" i="9" s="1"/>
  <c r="AJ7" i="9" s="1"/>
  <c r="AK7" i="9" s="1"/>
  <c r="AB7" i="9"/>
  <c r="AB5" i="9"/>
  <c r="AC5" i="9" s="1"/>
  <c r="AD5" i="9" s="1"/>
  <c r="AE5" i="9" s="1"/>
  <c r="AF5" i="9" s="1"/>
  <c r="AG5" i="9" s="1"/>
  <c r="AH5" i="9" s="1"/>
  <c r="AI5" i="9" s="1"/>
  <c r="AJ5" i="9" s="1"/>
  <c r="AK5" i="9" s="1"/>
  <c r="AC3" i="9"/>
  <c r="AD3" i="9" s="1"/>
  <c r="AE3" i="9" s="1"/>
  <c r="AF3" i="9" s="1"/>
  <c r="AG3" i="9" s="1"/>
  <c r="AH3" i="9" s="1"/>
  <c r="AI3" i="9" s="1"/>
  <c r="AJ3" i="9" s="1"/>
  <c r="AK3" i="9" s="1"/>
  <c r="AB3" i="9"/>
  <c r="AC2" i="9"/>
  <c r="AD2" i="9" s="1"/>
  <c r="AE2" i="9" s="1"/>
  <c r="AF2" i="9" s="1"/>
  <c r="AG2" i="9" s="1"/>
  <c r="AH2" i="9" s="1"/>
  <c r="AI2" i="9" s="1"/>
  <c r="AJ2" i="9" s="1"/>
  <c r="AK2" i="9" s="1"/>
  <c r="AB2" i="9"/>
  <c r="P2" i="9"/>
  <c r="N19" i="9"/>
  <c r="N17" i="9"/>
  <c r="N15" i="9"/>
  <c r="N13" i="9"/>
  <c r="N9" i="9"/>
  <c r="N7" i="9"/>
  <c r="N5" i="9"/>
  <c r="P19" i="9"/>
  <c r="Q19" i="9" s="1"/>
  <c r="R19" i="9" s="1"/>
  <c r="S19" i="9" s="1"/>
  <c r="T19" i="9" s="1"/>
  <c r="U19" i="9" s="1"/>
  <c r="V19" i="9" s="1"/>
  <c r="W19" i="9" s="1"/>
  <c r="X19" i="9" s="1"/>
  <c r="Y19" i="9" s="1"/>
  <c r="P15" i="9"/>
  <c r="Q15" i="9" s="1"/>
  <c r="R15" i="9" s="1"/>
  <c r="S15" i="9" s="1"/>
  <c r="T15" i="9" s="1"/>
  <c r="U15" i="9" s="1"/>
  <c r="V15" i="9" s="1"/>
  <c r="W15" i="9" s="1"/>
  <c r="X15" i="9" s="1"/>
  <c r="Y15" i="9" s="1"/>
  <c r="P17" i="9"/>
  <c r="Q17" i="9" s="1"/>
  <c r="R17" i="9" s="1"/>
  <c r="S17" i="9" s="1"/>
  <c r="T17" i="9" s="1"/>
  <c r="U17" i="9" s="1"/>
  <c r="V17" i="9" s="1"/>
  <c r="W17" i="9" s="1"/>
  <c r="X17" i="9" s="1"/>
  <c r="Y17" i="9" s="1"/>
  <c r="P11" i="9"/>
  <c r="Q11" i="9" s="1"/>
  <c r="R11" i="9" s="1"/>
  <c r="S11" i="9" s="1"/>
  <c r="T11" i="9" s="1"/>
  <c r="U11" i="9" s="1"/>
  <c r="V11" i="9" s="1"/>
  <c r="W11" i="9" s="1"/>
  <c r="X11" i="9" s="1"/>
  <c r="Y11" i="9" s="1"/>
  <c r="P9" i="9"/>
  <c r="Q9" i="9" s="1"/>
  <c r="R9" i="9" s="1"/>
  <c r="S9" i="9" s="1"/>
  <c r="T9" i="9" s="1"/>
  <c r="U9" i="9" s="1"/>
  <c r="V9" i="9" s="1"/>
  <c r="W9" i="9" s="1"/>
  <c r="X9" i="9" s="1"/>
  <c r="Y9" i="9" s="1"/>
  <c r="P7" i="9"/>
  <c r="Q7" i="9" s="1"/>
  <c r="R7" i="9" s="1"/>
  <c r="S7" i="9" s="1"/>
  <c r="T7" i="9" s="1"/>
  <c r="U7" i="9" s="1"/>
  <c r="V7" i="9" s="1"/>
  <c r="W7" i="9" s="1"/>
  <c r="X7" i="9" s="1"/>
  <c r="Y7" i="9" s="1"/>
  <c r="P5" i="9"/>
  <c r="Q5" i="9" s="1"/>
  <c r="R5" i="9" s="1"/>
  <c r="S5" i="9" s="1"/>
  <c r="T5" i="9" s="1"/>
  <c r="U5" i="9" s="1"/>
  <c r="V5" i="9" s="1"/>
  <c r="W5" i="9" s="1"/>
  <c r="X5" i="9" s="1"/>
  <c r="Y5" i="9" s="1"/>
  <c r="N3" i="9"/>
  <c r="P3" i="9"/>
  <c r="Q3" i="9"/>
  <c r="R3" i="9" s="1"/>
  <c r="S3" i="9" s="1"/>
  <c r="T3" i="9" s="1"/>
  <c r="U3" i="9" s="1"/>
  <c r="V3" i="9" s="1"/>
  <c r="W3" i="9" s="1"/>
  <c r="X3" i="9" s="1"/>
  <c r="Y3" i="9" s="1"/>
  <c r="Q2" i="9"/>
  <c r="R2" i="9" s="1"/>
  <c r="S2" i="9" s="1"/>
  <c r="T2" i="9" s="1"/>
  <c r="U2" i="9" s="1"/>
  <c r="V2" i="9" s="1"/>
  <c r="W2" i="9" s="1"/>
  <c r="X2" i="9" s="1"/>
  <c r="Y2" i="9" s="1"/>
  <c r="D19" i="9"/>
  <c r="E19" i="9" s="1"/>
  <c r="F19" i="9" s="1"/>
  <c r="G19" i="9" s="1"/>
  <c r="H19" i="9" s="1"/>
  <c r="I19" i="9" s="1"/>
  <c r="J19" i="9" s="1"/>
  <c r="K19" i="9" s="1"/>
  <c r="L19" i="9" s="1"/>
  <c r="M19" i="9" s="1"/>
  <c r="D17" i="9"/>
  <c r="E17" i="9" s="1"/>
  <c r="F17" i="9" s="1"/>
  <c r="G17" i="9" s="1"/>
  <c r="H17" i="9" s="1"/>
  <c r="I17" i="9" s="1"/>
  <c r="J17" i="9" s="1"/>
  <c r="K17" i="9" s="1"/>
  <c r="L17" i="9" s="1"/>
  <c r="M17" i="9" s="1"/>
  <c r="D15" i="9"/>
  <c r="E15" i="9" s="1"/>
  <c r="F15" i="9" s="1"/>
  <c r="G15" i="9" s="1"/>
  <c r="H15" i="9" s="1"/>
  <c r="I15" i="9" s="1"/>
  <c r="J15" i="9" s="1"/>
  <c r="K15" i="9" s="1"/>
  <c r="L15" i="9" s="1"/>
  <c r="M15" i="9" s="1"/>
  <c r="D13" i="9"/>
  <c r="E13" i="9" s="1"/>
  <c r="F13" i="9" s="1"/>
  <c r="G13" i="9" s="1"/>
  <c r="H13" i="9" s="1"/>
  <c r="I13" i="9" s="1"/>
  <c r="J13" i="9" s="1"/>
  <c r="K13" i="9" s="1"/>
  <c r="L13" i="9" s="1"/>
  <c r="M13" i="9" s="1"/>
  <c r="D11" i="9"/>
  <c r="E11" i="9" s="1"/>
  <c r="F11" i="9" s="1"/>
  <c r="G11" i="9" s="1"/>
  <c r="H11" i="9" s="1"/>
  <c r="I11" i="9" s="1"/>
  <c r="J11" i="9" s="1"/>
  <c r="K11" i="9" s="1"/>
  <c r="L11" i="9" s="1"/>
  <c r="M11" i="9" s="1"/>
  <c r="D9" i="9"/>
  <c r="E9" i="9" s="1"/>
  <c r="F9" i="9" s="1"/>
  <c r="G9" i="9" s="1"/>
  <c r="H9" i="9" s="1"/>
  <c r="I9" i="9" s="1"/>
  <c r="J9" i="9" s="1"/>
  <c r="K9" i="9" s="1"/>
  <c r="L9" i="9" s="1"/>
  <c r="M9" i="9" s="1"/>
  <c r="D7" i="9"/>
  <c r="E7" i="9" s="1"/>
  <c r="F7" i="9" s="1"/>
  <c r="G7" i="9" s="1"/>
  <c r="H7" i="9" s="1"/>
  <c r="I7" i="9" s="1"/>
  <c r="J7" i="9" s="1"/>
  <c r="K7" i="9" s="1"/>
  <c r="L7" i="9" s="1"/>
  <c r="M7" i="9" s="1"/>
  <c r="D5" i="9"/>
  <c r="E5" i="9" s="1"/>
  <c r="F5" i="9" s="1"/>
  <c r="G5" i="9" s="1"/>
  <c r="H5" i="9" s="1"/>
  <c r="I5" i="9" s="1"/>
  <c r="J5" i="9" s="1"/>
  <c r="K5" i="9" s="1"/>
  <c r="L5" i="9" s="1"/>
  <c r="M5" i="9" s="1"/>
  <c r="E3" i="9"/>
  <c r="F3" i="9" s="1"/>
  <c r="G3" i="9" s="1"/>
  <c r="H3" i="9" s="1"/>
  <c r="I3" i="9" s="1"/>
  <c r="J3" i="9" s="1"/>
  <c r="K3" i="9" s="1"/>
  <c r="L3" i="9" s="1"/>
  <c r="M3" i="9" s="1"/>
  <c r="D3" i="9"/>
  <c r="F2" i="9"/>
  <c r="G2" i="9" s="1"/>
  <c r="H2" i="9" s="1"/>
  <c r="I2" i="9" s="1"/>
  <c r="J2" i="9" s="1"/>
  <c r="K2" i="9" s="1"/>
  <c r="L2" i="9" s="1"/>
  <c r="M2" i="9" s="1"/>
  <c r="E2" i="9"/>
  <c r="P1" i="8"/>
  <c r="J1" i="8"/>
  <c r="E33" i="7"/>
  <c r="H33" i="7" s="1"/>
  <c r="I31" i="7"/>
  <c r="I30" i="7"/>
  <c r="I29" i="7"/>
  <c r="I28" i="7"/>
  <c r="I27" i="7"/>
  <c r="I26" i="7"/>
  <c r="I25" i="7"/>
  <c r="I24" i="7"/>
  <c r="I23" i="7"/>
  <c r="I22" i="7"/>
  <c r="I21" i="7"/>
  <c r="I20" i="7"/>
  <c r="I19" i="7"/>
  <c r="I18" i="7"/>
  <c r="I17" i="7"/>
  <c r="I16" i="7"/>
  <c r="D11" i="7"/>
  <c r="D10" i="7"/>
  <c r="D16" i="6"/>
  <c r="C16" i="6"/>
  <c r="B16" i="6"/>
  <c r="F11" i="6"/>
  <c r="D34" i="5"/>
  <c r="C34" i="5"/>
  <c r="B34" i="5"/>
  <c r="F29" i="5"/>
  <c r="D17" i="5"/>
  <c r="E21" i="18" l="1"/>
  <c r="E23" i="18" s="1"/>
  <c r="E29" i="18" s="1"/>
  <c r="E20" i="18"/>
  <c r="E19" i="18"/>
  <c r="G17" i="18"/>
  <c r="F17" i="18"/>
  <c r="H17" i="18"/>
  <c r="E24" i="17"/>
  <c r="G21" i="17"/>
  <c r="O28" i="17"/>
  <c r="O30" i="17"/>
  <c r="G17" i="17"/>
  <c r="M21" i="17"/>
  <c r="M27" i="17"/>
  <c r="O27" i="17" s="1"/>
  <c r="M37" i="17"/>
  <c r="O37" i="17" s="1"/>
  <c r="O35" i="17"/>
  <c r="E18" i="16"/>
  <c r="G15" i="16"/>
  <c r="G11" i="16"/>
  <c r="E38" i="15"/>
  <c r="E41" i="15"/>
  <c r="G38" i="15"/>
  <c r="G41" i="15"/>
  <c r="S17" i="15"/>
  <c r="S18" i="15" s="1"/>
  <c r="C42" i="15"/>
  <c r="F41" i="15"/>
  <c r="F38" i="15"/>
  <c r="D42" i="15"/>
  <c r="D12" i="15" s="1"/>
  <c r="T17" i="15"/>
  <c r="T18" i="15" s="1"/>
  <c r="E32" i="13"/>
  <c r="E30" i="13"/>
  <c r="Z27" i="13"/>
  <c r="Z26" i="13"/>
  <c r="AF26" i="13" s="1"/>
  <c r="F21" i="4"/>
  <c r="B21" i="4"/>
  <c r="F23" i="4" s="1"/>
  <c r="AG28" i="3"/>
  <c r="AG27" i="3"/>
  <c r="Z27" i="3"/>
  <c r="T24" i="3"/>
  <c r="T23" i="3"/>
  <c r="T22" i="3"/>
  <c r="T21" i="3"/>
  <c r="T20" i="3"/>
  <c r="T19" i="3"/>
  <c r="T26" i="3" s="1"/>
  <c r="U14" i="3"/>
  <c r="U9" i="3"/>
  <c r="U16" i="3" s="1"/>
  <c r="U8" i="3"/>
  <c r="H21" i="18" l="1"/>
  <c r="H23" i="18" s="1"/>
  <c r="H29" i="18" s="1"/>
  <c r="H20" i="18"/>
  <c r="H19" i="18"/>
  <c r="G21" i="18"/>
  <c r="G23" i="18" s="1"/>
  <c r="G29" i="18" s="1"/>
  <c r="G20" i="18"/>
  <c r="G19" i="18"/>
  <c r="E24" i="18"/>
  <c r="E30" i="18" s="1"/>
  <c r="E22" i="18"/>
  <c r="F21" i="18"/>
  <c r="F23" i="18" s="1"/>
  <c r="F29" i="18" s="1"/>
  <c r="F20" i="18"/>
  <c r="F19" i="18"/>
  <c r="O21" i="17"/>
  <c r="M24" i="17"/>
  <c r="O24" i="17" s="1"/>
  <c r="E26" i="17"/>
  <c r="G24" i="17"/>
  <c r="E20" i="16"/>
  <c r="G18" i="16"/>
  <c r="F42" i="15"/>
  <c r="F12" i="15" s="1"/>
  <c r="V17" i="15"/>
  <c r="V18" i="15" s="1"/>
  <c r="W17" i="15"/>
  <c r="W18" i="15" s="1"/>
  <c r="G42" i="15"/>
  <c r="G12" i="15" s="1"/>
  <c r="U17" i="15"/>
  <c r="U18" i="15" s="1"/>
  <c r="E42" i="15"/>
  <c r="E12" i="15" s="1"/>
  <c r="D30" i="15"/>
  <c r="D31" i="15" s="1"/>
  <c r="D32" i="15" s="1"/>
  <c r="I12" i="15"/>
  <c r="I30" i="15" s="1"/>
  <c r="I31" i="15" s="1"/>
  <c r="D33" i="15" s="1"/>
  <c r="T6" i="15"/>
  <c r="T7" i="15" s="1"/>
  <c r="H42" i="15"/>
  <c r="C12" i="15"/>
  <c r="H41" i="15"/>
  <c r="AA27" i="13"/>
  <c r="AF27" i="13" s="1"/>
  <c r="AA28" i="13"/>
  <c r="J21" i="4"/>
  <c r="AH4" i="3"/>
  <c r="AD4" i="3"/>
  <c r="T28" i="3"/>
  <c r="AJ4" i="3"/>
  <c r="AF4" i="3"/>
  <c r="AB4" i="3"/>
  <c r="F24" i="18" l="1"/>
  <c r="F30" i="18" s="1"/>
  <c r="F22" i="18"/>
  <c r="E28" i="18"/>
  <c r="E32" i="18" s="1"/>
  <c r="E26" i="18"/>
  <c r="E27" i="18" s="1"/>
  <c r="H24" i="18"/>
  <c r="H30" i="18" s="1"/>
  <c r="H22" i="18"/>
  <c r="G24" i="18"/>
  <c r="G30" i="18" s="1"/>
  <c r="G22" i="18"/>
  <c r="E27" i="17"/>
  <c r="G26" i="17"/>
  <c r="E21" i="16"/>
  <c r="G20" i="16"/>
  <c r="T20" i="15"/>
  <c r="T9" i="15"/>
  <c r="J12" i="15"/>
  <c r="J30" i="15" s="1"/>
  <c r="J31" i="15" s="1"/>
  <c r="E33" i="15" s="1"/>
  <c r="U20" i="15" s="1"/>
  <c r="U6" i="15"/>
  <c r="U7" i="15" s="1"/>
  <c r="E30" i="15"/>
  <c r="E31" i="15" s="1"/>
  <c r="E32" i="15" s="1"/>
  <c r="L12" i="15"/>
  <c r="L30" i="15" s="1"/>
  <c r="L31" i="15" s="1"/>
  <c r="G33" i="15" s="1"/>
  <c r="W20" i="15" s="1"/>
  <c r="W6" i="15"/>
  <c r="W7" i="15" s="1"/>
  <c r="G30" i="15"/>
  <c r="G31" i="15" s="1"/>
  <c r="G32" i="15" s="1"/>
  <c r="H12" i="15"/>
  <c r="H30" i="15" s="1"/>
  <c r="H31" i="15" s="1"/>
  <c r="C33" i="15" s="1"/>
  <c r="S6" i="15"/>
  <c r="S7" i="15" s="1"/>
  <c r="C30" i="15"/>
  <c r="C31" i="15" s="1"/>
  <c r="C32" i="15" s="1"/>
  <c r="D34" i="15"/>
  <c r="T8" i="15"/>
  <c r="T10" i="15" s="1"/>
  <c r="T11" i="15" s="1"/>
  <c r="T19" i="15"/>
  <c r="T21" i="15" s="1"/>
  <c r="T22" i="15" s="1"/>
  <c r="F30" i="15"/>
  <c r="F31" i="15" s="1"/>
  <c r="F32" i="15" s="1"/>
  <c r="K12" i="15"/>
  <c r="K30" i="15" s="1"/>
  <c r="K31" i="15" s="1"/>
  <c r="F33" i="15" s="1"/>
  <c r="V20" i="15" s="1"/>
  <c r="V6" i="15"/>
  <c r="V7" i="15" s="1"/>
  <c r="AB29" i="13"/>
  <c r="AB28" i="13"/>
  <c r="AF28" i="13" s="1"/>
  <c r="G28" i="18" l="1"/>
  <c r="G32" i="18" s="1"/>
  <c r="G26" i="18"/>
  <c r="G27" i="18" s="1"/>
  <c r="H28" i="18"/>
  <c r="H32" i="18" s="1"/>
  <c r="H26" i="18"/>
  <c r="H27" i="18" s="1"/>
  <c r="F28" i="18"/>
  <c r="F32" i="18" s="1"/>
  <c r="F26" i="18"/>
  <c r="F27" i="18" s="1"/>
  <c r="E34" i="18"/>
  <c r="E35" i="18" s="1"/>
  <c r="E33" i="18"/>
  <c r="E28" i="17"/>
  <c r="G27" i="17"/>
  <c r="E22" i="16"/>
  <c r="G21" i="16"/>
  <c r="W19" i="15"/>
  <c r="W21" i="15" s="1"/>
  <c r="W22" i="15" s="1"/>
  <c r="G34" i="15"/>
  <c r="F34" i="15"/>
  <c r="V19" i="15"/>
  <c r="V21" i="15" s="1"/>
  <c r="V22" i="15" s="1"/>
  <c r="H32" i="15"/>
  <c r="S19" i="15"/>
  <c r="C34" i="15"/>
  <c r="S8" i="15"/>
  <c r="S10" i="15" s="1"/>
  <c r="S11" i="15" s="1"/>
  <c r="S12" i="15" s="1"/>
  <c r="H33" i="15"/>
  <c r="S20" i="15"/>
  <c r="S9" i="15"/>
  <c r="U19" i="15"/>
  <c r="U21" i="15" s="1"/>
  <c r="U22" i="15" s="1"/>
  <c r="E34" i="15"/>
  <c r="AC30" i="13"/>
  <c r="AC29" i="13"/>
  <c r="AF29" i="13" s="1"/>
  <c r="F21" i="1"/>
  <c r="F34" i="18" l="1"/>
  <c r="F33" i="18"/>
  <c r="H34" i="18"/>
  <c r="H33" i="18"/>
  <c r="G34" i="18"/>
  <c r="G33" i="18"/>
  <c r="E29" i="17"/>
  <c r="G28" i="17"/>
  <c r="E23" i="16"/>
  <c r="G22" i="16"/>
  <c r="S21" i="15"/>
  <c r="S22" i="15" s="1"/>
  <c r="S23" i="15" s="1"/>
  <c r="H34" i="15"/>
  <c r="AD31" i="13"/>
  <c r="AD30" i="13"/>
  <c r="AF30" i="13" s="1"/>
  <c r="D28" i="10"/>
  <c r="D29" i="10" s="1"/>
  <c r="G35" i="18" l="1"/>
  <c r="G37" i="18" s="1"/>
  <c r="G36" i="18"/>
  <c r="H36" i="18"/>
  <c r="H37" i="18" s="1"/>
  <c r="H35" i="18"/>
  <c r="F36" i="18"/>
  <c r="F37" i="18" s="1"/>
  <c r="F35" i="18"/>
  <c r="E30" i="17"/>
  <c r="G29" i="17"/>
  <c r="E24" i="16"/>
  <c r="G23" i="16"/>
  <c r="AE31" i="13"/>
  <c r="AF31" i="13" s="1"/>
  <c r="AE32" i="13"/>
  <c r="AF32" i="13" s="1"/>
  <c r="AF33" i="13" s="1"/>
  <c r="E28" i="13" s="1"/>
  <c r="E34" i="13" s="1"/>
  <c r="F51" i="18" l="1"/>
  <c r="F49" i="18"/>
  <c r="F47" i="18"/>
  <c r="F45" i="18"/>
  <c r="F43" i="18"/>
  <c r="F52" i="18"/>
  <c r="F50" i="18"/>
  <c r="F48" i="18"/>
  <c r="F46" i="18"/>
  <c r="F44" i="18"/>
  <c r="H51" i="18"/>
  <c r="H49" i="18"/>
  <c r="H47" i="18"/>
  <c r="H45" i="18"/>
  <c r="H43" i="18"/>
  <c r="H52" i="18"/>
  <c r="H50" i="18"/>
  <c r="H48" i="18"/>
  <c r="H46" i="18"/>
  <c r="H44" i="18"/>
  <c r="G52" i="18"/>
  <c r="G50" i="18"/>
  <c r="G48" i="18"/>
  <c r="G46" i="18"/>
  <c r="G44" i="18"/>
  <c r="G51" i="18"/>
  <c r="G49" i="18"/>
  <c r="G47" i="18"/>
  <c r="G45" i="18"/>
  <c r="G43" i="18"/>
  <c r="E31" i="17"/>
  <c r="G30" i="17"/>
  <c r="E25" i="16"/>
  <c r="G24" i="16"/>
  <c r="G56" i="18" l="1"/>
  <c r="G54" i="18"/>
  <c r="G57" i="18"/>
  <c r="G55" i="18"/>
  <c r="G53" i="18"/>
  <c r="H57" i="18"/>
  <c r="H55" i="18"/>
  <c r="H53" i="18"/>
  <c r="H56" i="18"/>
  <c r="H54" i="18"/>
  <c r="F57" i="18"/>
  <c r="F55" i="18"/>
  <c r="F53" i="18"/>
  <c r="F56" i="18"/>
  <c r="F54" i="18"/>
  <c r="E32" i="17"/>
  <c r="G31" i="17"/>
  <c r="E26" i="16"/>
  <c r="G25" i="16"/>
  <c r="E33" i="17" l="1"/>
  <c r="G32" i="17"/>
  <c r="E27" i="16"/>
  <c r="G26" i="16"/>
  <c r="E34" i="17" l="1"/>
  <c r="G33" i="17"/>
  <c r="E28" i="16"/>
  <c r="G27" i="16"/>
  <c r="E35" i="17" l="1"/>
  <c r="G34" i="17"/>
  <c r="E29" i="16"/>
  <c r="G28" i="16"/>
  <c r="E37" i="17" l="1"/>
  <c r="G37" i="17" s="1"/>
  <c r="G35" i="17"/>
  <c r="G29" i="16"/>
  <c r="E31" i="16"/>
  <c r="G31" i="1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Kazuhiro Akutsu</author>
  </authors>
  <commentList>
    <comment ref="B6" authorId="0" shapeId="0" xr:uid="{00000000-0006-0000-0000-000001000000}">
      <text>
        <r>
          <rPr>
            <b/>
            <sz val="9"/>
            <rFont val="ＭＳ Ｐゴシック"/>
            <family val="3"/>
            <charset val="128"/>
          </rPr>
          <t xml:space="preserve">Kazuhiro Akutsu:
</t>
        </r>
        <r>
          <rPr>
            <sz val="9"/>
            <rFont val="ＭＳ Ｐゴシック"/>
            <family val="3"/>
            <charset val="128"/>
          </rPr>
          <t xml:space="preserve">番地のみでOKです。
</t>
        </r>
      </text>
    </comment>
    <comment ref="G10" authorId="0" shapeId="0" xr:uid="{00000000-0006-0000-0000-000002000000}">
      <text>
        <r>
          <rPr>
            <b/>
            <sz val="9"/>
            <rFont val="ＭＳ Ｐゴシック"/>
            <family val="3"/>
            <charset val="128"/>
          </rPr>
          <t>Kazuhiro Akutsu:</t>
        </r>
        <r>
          <rPr>
            <sz val="9"/>
            <rFont val="ＭＳ Ｐゴシック"/>
            <family val="3"/>
            <charset val="128"/>
          </rPr>
          <t xml:space="preserve">
指定したい場合は、●％と記入</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m_iizuka</author>
  </authors>
  <commentList>
    <comment ref="U7" authorId="0" shapeId="0" xr:uid="{D1E83A57-621B-4FF4-B6D8-6248C997ECAE}">
      <text>
        <r>
          <rPr>
            <sz val="9"/>
            <rFont val="SimSun"/>
          </rPr>
          <t>自動計算します</t>
        </r>
      </text>
    </comment>
    <comment ref="U13" authorId="0" shapeId="0" xr:uid="{44226A25-D90D-4A47-9449-AD5ED5EC0AC6}">
      <text>
        <r>
          <rPr>
            <sz val="9"/>
            <rFont val="SimSun"/>
          </rPr>
          <t xml:space="preserve">自動計算します
</t>
        </r>
      </text>
    </comment>
    <comment ref="T18" authorId="0" shapeId="0" xr:uid="{0FE4845F-8791-4F19-BAA8-F43E9FE548D9}">
      <text>
        <r>
          <rPr>
            <sz val="9"/>
            <rFont val="SimSun"/>
          </rPr>
          <t>自動計算します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m_iizuka</author>
  </authors>
  <commentList>
    <comment ref="B21" authorId="0" shapeId="0" xr:uid="{0D18AD54-72B2-43FA-9E7B-759671BB0D62}">
      <text>
        <r>
          <rPr>
            <sz val="9"/>
            <rFont val="SimSun"/>
          </rPr>
          <t xml:space="preserve">自動計算します
</t>
        </r>
      </text>
    </comment>
    <comment ref="F21" authorId="0" shapeId="0" xr:uid="{72DD2146-14DA-44E9-9221-05146FDE8CF1}">
      <text>
        <r>
          <rPr>
            <sz val="9"/>
            <rFont val="SimSun"/>
          </rPr>
          <t>自動計算します</t>
        </r>
      </text>
    </comment>
    <comment ref="J21" authorId="0" shapeId="0" xr:uid="{CFD59F87-7538-4185-82C7-635AE677FBB5}">
      <text>
        <r>
          <rPr>
            <sz val="9"/>
            <rFont val="SimSun"/>
          </rPr>
          <t>自動計算します</t>
        </r>
      </text>
    </comment>
  </commentList>
</comments>
</file>

<file path=xl/sharedStrings.xml><?xml version="1.0" encoding="utf-8"?>
<sst xmlns="http://schemas.openxmlformats.org/spreadsheetml/2006/main" count="1264" uniqueCount="716">
  <si>
    <t>即席・ライフプラン聞き取りシート</t>
  </si>
  <si>
    <t>←部分は記入不要。</t>
  </si>
  <si>
    <t>できる範囲でお願いします！</t>
  </si>
  <si>
    <t>コメントしたい場合は、セルにコメントを挿入して下さい。</t>
  </si>
  <si>
    <t>（右クリック：コメントを挿入・コメントを編集）</t>
  </si>
  <si>
    <t>郵便番号</t>
  </si>
  <si>
    <t>ご住所</t>
  </si>
  <si>
    <t>お電話番号</t>
  </si>
  <si>
    <t>■家族構成</t>
  </si>
  <si>
    <t>お名前</t>
  </si>
  <si>
    <t>生年月日</t>
  </si>
  <si>
    <t>お勤め先・学校名等</t>
  </si>
  <si>
    <t>職種</t>
  </si>
  <si>
    <t>年収(単位：万円）</t>
  </si>
  <si>
    <t>年収上昇率</t>
  </si>
  <si>
    <t>例</t>
  </si>
  <si>
    <t>本人</t>
  </si>
  <si>
    <t>配偶者</t>
  </si>
  <si>
    <t>子</t>
  </si>
  <si>
    <t>父</t>
  </si>
  <si>
    <t>母</t>
  </si>
  <si>
    <t>■お住まいについて</t>
  </si>
  <si>
    <t>総返済額</t>
  </si>
  <si>
    <t>年間返済額</t>
  </si>
  <si>
    <t>←単位：万円、数値のみ入力</t>
  </si>
  <si>
    <t>金利</t>
  </si>
  <si>
    <t>←数値のみ入力。（自動で％が付きます）</t>
  </si>
  <si>
    <t>ローンの種類</t>
  </si>
  <si>
    <t>←クリックするとリストが表示されます。</t>
  </si>
  <si>
    <t>←ローン期間の年数をご記入下さい。</t>
  </si>
  <si>
    <t>★固定資産税予定</t>
  </si>
  <si>
    <t>★リフォーム</t>
  </si>
  <si>
    <t>予定なし</t>
  </si>
  <si>
    <t>ありの場合</t>
  </si>
  <si>
    <t>に一度</t>
  </si>
  <si>
    <t>★頭金等初期費用で支出する金額</t>
  </si>
  <si>
    <t>★火災保険</t>
  </si>
  <si>
    <t>一時払い</t>
  </si>
  <si>
    <t>年払・月払いの場合</t>
  </si>
  <si>
    <t>／年</t>
  </si>
  <si>
    <t>■教育費</t>
  </si>
  <si>
    <t>お名前をご記入下さい</t>
  </si>
  <si>
    <t>幼稚園</t>
  </si>
  <si>
    <t>小学校</t>
  </si>
  <si>
    <t>中学校</t>
  </si>
  <si>
    <t>高校</t>
  </si>
  <si>
    <t>大学</t>
  </si>
  <si>
    <t>公立</t>
  </si>
  <si>
    <t>私立・公立</t>
  </si>
  <si>
    <t>私立文系・理系・国公立</t>
  </si>
  <si>
    <t>■車の経費</t>
  </si>
  <si>
    <t>自動車税</t>
  </si>
  <si>
    <t>車検</t>
  </si>
  <si>
    <t>その他（修理メンテナンス等）</t>
  </si>
  <si>
    <t>１年間あたりの車の費用</t>
  </si>
  <si>
    <t>車①</t>
  </si>
  <si>
    <t>車②</t>
  </si>
  <si>
    <t>車③</t>
  </si>
  <si>
    <t>車④</t>
  </si>
  <si>
    <t>車⑤</t>
  </si>
  <si>
    <t>■貯蓄・保険・その他</t>
  </si>
  <si>
    <t>総貯蓄額</t>
  </si>
  <si>
    <t>←住宅購入時に使用する金額は除外</t>
  </si>
  <si>
    <t>月々の拠出額</t>
  </si>
  <si>
    <t>月々の貯蓄額</t>
  </si>
  <si>
    <t>／月</t>
  </si>
  <si>
    <t>←決めている金額</t>
  </si>
  <si>
    <t>確定拠出年金</t>
  </si>
  <si>
    <t>←単位１円</t>
  </si>
  <si>
    <t>生命保険</t>
  </si>
  <si>
    <t>それぞれの終期・種類によって大きな違いが出るので、</t>
  </si>
  <si>
    <t>⇓</t>
  </si>
  <si>
    <t>証券の写メを送付下さい。</t>
  </si>
  <si>
    <t>月々</t>
  </si>
  <si>
    <t>払込期間</t>
  </si>
  <si>
    <t>払込総額</t>
  </si>
  <si>
    <t>戻せる額</t>
  </si>
  <si>
    <t>戻せる時期（年後）</t>
  </si>
  <si>
    <t>掛け捨ての部</t>
  </si>
  <si>
    <t>貯まる保険の部</t>
  </si>
  <si>
    <t>その他金融資産評価額</t>
  </si>
  <si>
    <t>固定費</t>
  </si>
  <si>
    <t>それ以外</t>
  </si>
  <si>
    <t>円</t>
  </si>
  <si>
    <t>その他</t>
  </si>
  <si>
    <t>あくつFP事務所</t>
  </si>
  <si>
    <t>田中太郎</t>
    <rPh sb="0" eb="2">
      <t>タナカ</t>
    </rPh>
    <rPh sb="2" eb="4">
      <t>タロウ</t>
    </rPh>
    <phoneticPr fontId="8"/>
  </si>
  <si>
    <t>株式会社ABC</t>
    <rPh sb="0" eb="4">
      <t>カブシキカイシャ</t>
    </rPh>
    <phoneticPr fontId="8"/>
  </si>
  <si>
    <t>製造業</t>
    <rPh sb="0" eb="3">
      <t>セイゾウギョウ</t>
    </rPh>
    <phoneticPr fontId="8"/>
  </si>
  <si>
    <t>■シミュレーションの終期</t>
    <phoneticPr fontId="8"/>
  </si>
  <si>
    <t>残債</t>
    <rPh sb="0" eb="2">
      <t>ザンサイ</t>
    </rPh>
    <phoneticPr fontId="8"/>
  </si>
  <si>
    <t>固定</t>
    <phoneticPr fontId="8"/>
  </si>
  <si>
    <t>残念数</t>
    <rPh sb="0" eb="2">
      <t>ザンネン</t>
    </rPh>
    <rPh sb="2" eb="3">
      <t>スウ</t>
    </rPh>
    <phoneticPr fontId="8"/>
  </si>
  <si>
    <t>年数をご記入ください</t>
    <rPh sb="0" eb="2">
      <t>ネンスウ</t>
    </rPh>
    <rPh sb="4" eb="6">
      <t>キニュウ</t>
    </rPh>
    <phoneticPr fontId="8"/>
  </si>
  <si>
    <t>ご記入不要です</t>
    <rPh sb="1" eb="3">
      <t>キニュウ</t>
    </rPh>
    <rPh sb="3" eb="5">
      <t>フヨウ</t>
    </rPh>
    <phoneticPr fontId="8"/>
  </si>
  <si>
    <t>★持ち家の場合（住宅ローン情報）</t>
    <rPh sb="1" eb="2">
      <t>モ</t>
    </rPh>
    <rPh sb="3" eb="4">
      <t>イエ</t>
    </rPh>
    <rPh sb="5" eb="7">
      <t>バアイ</t>
    </rPh>
    <rPh sb="8" eb="10">
      <t>ジュウタク</t>
    </rPh>
    <rPh sb="13" eb="15">
      <t>ジョウホウ</t>
    </rPh>
    <phoneticPr fontId="8"/>
  </si>
  <si>
    <t>★賃貸にお住まいの場合</t>
    <rPh sb="1" eb="3">
      <t>チンタイ</t>
    </rPh>
    <rPh sb="5" eb="6">
      <t>ス</t>
    </rPh>
    <rPh sb="9" eb="11">
      <t>バアイ</t>
    </rPh>
    <phoneticPr fontId="8"/>
  </si>
  <si>
    <t>月々の家賃</t>
    <rPh sb="0" eb="2">
      <t>ツキヅキ</t>
    </rPh>
    <rPh sb="3" eb="5">
      <t>ヤチン</t>
    </rPh>
    <phoneticPr fontId="8"/>
  </si>
  <si>
    <t>更新頻度</t>
    <rPh sb="0" eb="2">
      <t>コウシン</t>
    </rPh>
    <rPh sb="2" eb="4">
      <t>ヒンド</t>
    </rPh>
    <phoneticPr fontId="8"/>
  </si>
  <si>
    <t>年毎</t>
    <rPh sb="0" eb="1">
      <t>ネン</t>
    </rPh>
    <rPh sb="1" eb="2">
      <t>マイ</t>
    </rPh>
    <phoneticPr fontId="8"/>
  </si>
  <si>
    <t>更新時の費用</t>
    <rPh sb="0" eb="3">
      <t>コウシンジ</t>
    </rPh>
    <rPh sb="4" eb="6">
      <t>ヒヨウ</t>
    </rPh>
    <phoneticPr fontId="8"/>
  </si>
  <si>
    <t>ヶ月分</t>
    <rPh sb="1" eb="3">
      <t>ゲツブン</t>
    </rPh>
    <phoneticPr fontId="8"/>
  </si>
  <si>
    <t>円</t>
    <rPh sb="0" eb="1">
      <t>エン</t>
    </rPh>
    <phoneticPr fontId="8"/>
  </si>
  <si>
    <t>円（自動計算）</t>
    <rPh sb="0" eb="1">
      <t>エン</t>
    </rPh>
    <rPh sb="2" eb="6">
      <t>ジドウケイサン</t>
    </rPh>
    <phoneticPr fontId="8"/>
  </si>
  <si>
    <t>■何歳までのシミュレーションにするか</t>
    <rPh sb="1" eb="3">
      <t>ナンサイ</t>
    </rPh>
    <phoneticPr fontId="8"/>
  </si>
  <si>
    <t>平均寿命</t>
    <rPh sb="0" eb="4">
      <t>ヘイキンジュミョウ</t>
    </rPh>
    <phoneticPr fontId="8"/>
  </si>
  <si>
    <t>平均余命</t>
    <rPh sb="0" eb="4">
      <t>ヘイキンヨミョウ</t>
    </rPh>
    <phoneticPr fontId="8"/>
  </si>
  <si>
    <t>９０歳</t>
    <rPh sb="2" eb="3">
      <t>サイ</t>
    </rPh>
    <phoneticPr fontId="8"/>
  </si>
  <si>
    <t>１００歳</t>
    <rPh sb="3" eb="4">
      <t>サイ</t>
    </rPh>
    <phoneticPr fontId="8"/>
  </si>
  <si>
    <t>自分で決める</t>
    <rPh sb="0" eb="2">
      <t>ジブン</t>
    </rPh>
    <rPh sb="3" eb="4">
      <t>キ</t>
    </rPh>
    <phoneticPr fontId="8"/>
  </si>
  <si>
    <t>■資産形成ヒアリング</t>
    <rPh sb="1" eb="5">
      <t>シサンケイセイ</t>
    </rPh>
    <phoneticPr fontId="8"/>
  </si>
  <si>
    <r>
      <t>■</t>
    </r>
    <r>
      <rPr>
        <b/>
        <sz val="20"/>
        <color theme="1"/>
        <rFont val="メイリオ"/>
        <family val="3"/>
        <charset val="128"/>
      </rPr>
      <t>基本情報</t>
    </r>
  </si>
  <si>
    <t>資産形成・投資に回せる貯蓄額</t>
    <rPh sb="0" eb="4">
      <t>シサンケイセイ</t>
    </rPh>
    <rPh sb="5" eb="7">
      <t>トウシ</t>
    </rPh>
    <rPh sb="8" eb="9">
      <t>マワ</t>
    </rPh>
    <rPh sb="11" eb="14">
      <t>チョチクガク</t>
    </rPh>
    <phoneticPr fontId="8"/>
  </si>
  <si>
    <t>万円</t>
    <rPh sb="0" eb="2">
      <t>マンエン</t>
    </rPh>
    <phoneticPr fontId="8"/>
  </si>
  <si>
    <t>毎月・毎年の貯蓄に回せる金額</t>
    <rPh sb="0" eb="2">
      <t>マイツキ</t>
    </rPh>
    <rPh sb="3" eb="5">
      <t>マイトシ</t>
    </rPh>
    <rPh sb="6" eb="8">
      <t>チョチク</t>
    </rPh>
    <rPh sb="9" eb="10">
      <t>マワ</t>
    </rPh>
    <rPh sb="12" eb="13">
      <t>キン</t>
    </rPh>
    <rPh sb="13" eb="14">
      <t>ガク</t>
    </rPh>
    <phoneticPr fontId="8"/>
  </si>
  <si>
    <t>円/年</t>
    <rPh sb="0" eb="1">
      <t>エン</t>
    </rPh>
    <rPh sb="2" eb="3">
      <t>ネン</t>
    </rPh>
    <phoneticPr fontId="8"/>
  </si>
  <si>
    <t>目標利回り</t>
    <rPh sb="0" eb="2">
      <t>モクヒョウ</t>
    </rPh>
    <rPh sb="2" eb="4">
      <t>リマワ</t>
    </rPh>
    <phoneticPr fontId="8"/>
  </si>
  <si>
    <t>%</t>
    <phoneticPr fontId="8"/>
  </si>
  <si>
    <t>老後の必要生活費</t>
    <rPh sb="0" eb="2">
      <t>ロウゴ</t>
    </rPh>
    <rPh sb="3" eb="5">
      <t>ヒツヨウ</t>
    </rPh>
    <rPh sb="5" eb="8">
      <t>セイカツヒ</t>
    </rPh>
    <phoneticPr fontId="8"/>
  </si>
  <si>
    <t>円/月</t>
    <rPh sb="0" eb="1">
      <t>エン</t>
    </rPh>
    <rPh sb="2" eb="3">
      <t>ツキ</t>
    </rPh>
    <phoneticPr fontId="8"/>
  </si>
  <si>
    <t>資産形成・投資可能期間</t>
    <rPh sb="0" eb="4">
      <t>シサンケイセイ</t>
    </rPh>
    <rPh sb="5" eb="7">
      <t>トウシ</t>
    </rPh>
    <rPh sb="7" eb="11">
      <t>カノウキカン</t>
    </rPh>
    <phoneticPr fontId="8"/>
  </si>
  <si>
    <t>年間</t>
    <rPh sb="0" eb="1">
      <t>ネン</t>
    </rPh>
    <rPh sb="1" eb="2">
      <t>カン</t>
    </rPh>
    <phoneticPr fontId="8"/>
  </si>
  <si>
    <t>老後生活費合計</t>
    <rPh sb="0" eb="2">
      <t>ロウゴ</t>
    </rPh>
    <rPh sb="2" eb="5">
      <t>セイカツヒ</t>
    </rPh>
    <rPh sb="5" eb="7">
      <t>ゴウケイ</t>
    </rPh>
    <phoneticPr fontId="8"/>
  </si>
  <si>
    <t>総拠出金額</t>
    <rPh sb="0" eb="1">
      <t>ソウ</t>
    </rPh>
    <rPh sb="1" eb="3">
      <t>キョシュツ</t>
    </rPh>
    <rPh sb="3" eb="4">
      <t>キン</t>
    </rPh>
    <rPh sb="4" eb="5">
      <t>ガク</t>
    </rPh>
    <phoneticPr fontId="8"/>
  </si>
  <si>
    <t>投資結果予測</t>
    <rPh sb="0" eb="2">
      <t>トウシ</t>
    </rPh>
    <rPh sb="2" eb="4">
      <t>ケッカ</t>
    </rPh>
    <rPh sb="4" eb="6">
      <t>ヨソク</t>
    </rPh>
    <phoneticPr fontId="8"/>
  </si>
  <si>
    <t>増加率</t>
    <rPh sb="0" eb="3">
      <t>ゾウカリツ</t>
    </rPh>
    <phoneticPr fontId="8"/>
  </si>
  <si>
    <t>https://keisan.casio.jp/exec/system/1254840095</t>
  </si>
  <si>
    <t>保険会社</t>
    <rPh sb="0" eb="4">
      <t>ホケンカイシャ</t>
    </rPh>
    <phoneticPr fontId="8"/>
  </si>
  <si>
    <t>死亡保障額</t>
    <rPh sb="0" eb="5">
      <t>シボウホショウガク</t>
    </rPh>
    <phoneticPr fontId="8"/>
  </si>
  <si>
    <t>入院日額</t>
    <rPh sb="0" eb="2">
      <t>ニュウイン</t>
    </rPh>
    <rPh sb="2" eb="4">
      <t>ニチガク</t>
    </rPh>
    <phoneticPr fontId="8"/>
  </si>
  <si>
    <t>ガン一時金</t>
    <rPh sb="2" eb="5">
      <t>イチジキン</t>
    </rPh>
    <phoneticPr fontId="8"/>
  </si>
  <si>
    <t>契約年月</t>
    <rPh sb="0" eb="2">
      <t>ケイヤク</t>
    </rPh>
    <rPh sb="2" eb="4">
      <t>ネンゲツ</t>
    </rPh>
    <phoneticPr fontId="8"/>
  </si>
  <si>
    <t>払込年数</t>
    <rPh sb="0" eb="2">
      <t>ハライコミ</t>
    </rPh>
    <rPh sb="2" eb="4">
      <t>ネンスウ</t>
    </rPh>
    <phoneticPr fontId="8"/>
  </si>
  <si>
    <t>月々の保険料</t>
    <rPh sb="0" eb="2">
      <t>ツキヅキ</t>
    </rPh>
    <rPh sb="3" eb="6">
      <t>ホケンリョウ</t>
    </rPh>
    <phoneticPr fontId="8"/>
  </si>
  <si>
    <t>総額保険料</t>
    <rPh sb="0" eb="2">
      <t>ソウガク</t>
    </rPh>
    <rPh sb="2" eb="5">
      <t>ホケンリョウ</t>
    </rPh>
    <phoneticPr fontId="8"/>
  </si>
  <si>
    <t>６５歳時受取額</t>
    <rPh sb="2" eb="3">
      <t>サイ</t>
    </rPh>
    <rPh sb="3" eb="4">
      <t>ジ</t>
    </rPh>
    <rPh sb="4" eb="6">
      <t>ウケトリ</t>
    </rPh>
    <rPh sb="6" eb="7">
      <t>ガク</t>
    </rPh>
    <phoneticPr fontId="8"/>
  </si>
  <si>
    <t>増減</t>
    <rPh sb="0" eb="2">
      <t>ゾウゲン</t>
    </rPh>
    <phoneticPr fontId="8"/>
  </si>
  <si>
    <t>■法人手取り最大化</t>
    <rPh sb="1" eb="3">
      <t>ホウジン</t>
    </rPh>
    <rPh sb="3" eb="5">
      <t>テド</t>
    </rPh>
    <rPh sb="6" eb="9">
      <t>サイダイカ</t>
    </rPh>
    <phoneticPr fontId="8"/>
  </si>
  <si>
    <t>法人名</t>
    <rPh sb="0" eb="3">
      <t>ホウジンメイ</t>
    </rPh>
    <phoneticPr fontId="8"/>
  </si>
  <si>
    <t>代表者名</t>
    <rPh sb="0" eb="4">
      <t>ダイヒョウシャメイ</t>
    </rPh>
    <phoneticPr fontId="8"/>
  </si>
  <si>
    <t>住所</t>
    <rPh sb="0" eb="2">
      <t>ジュウショ</t>
    </rPh>
    <phoneticPr fontId="8"/>
  </si>
  <si>
    <t>電話番号</t>
    <rPh sb="0" eb="4">
      <t>デンワバンゴウ</t>
    </rPh>
    <phoneticPr fontId="8"/>
  </si>
  <si>
    <t>損害保険</t>
    <rPh sb="0" eb="4">
      <t>ソンガイホケン</t>
    </rPh>
    <phoneticPr fontId="8"/>
  </si>
  <si>
    <t>■小規模企業共済</t>
    <rPh sb="1" eb="8">
      <t>ショウキボキギョウキョウサイ</t>
    </rPh>
    <phoneticPr fontId="8"/>
  </si>
  <si>
    <t>加入</t>
    <rPh sb="0" eb="2">
      <t>カニュウ</t>
    </rPh>
    <phoneticPr fontId="8"/>
  </si>
  <si>
    <t>□加入あり</t>
    <rPh sb="1" eb="3">
      <t>カニュウ</t>
    </rPh>
    <phoneticPr fontId="8"/>
  </si>
  <si>
    <t>□加入なし</t>
    <rPh sb="1" eb="3">
      <t>カニュウ</t>
    </rPh>
    <phoneticPr fontId="8"/>
  </si>
  <si>
    <t>掛け金</t>
    <rPh sb="0" eb="1">
      <t>カ</t>
    </rPh>
    <rPh sb="2" eb="3">
      <t>キン</t>
    </rPh>
    <phoneticPr fontId="8"/>
  </si>
  <si>
    <t>■個人型確定拠出年金</t>
    <rPh sb="1" eb="4">
      <t>コジンガタ</t>
    </rPh>
    <rPh sb="4" eb="10">
      <t>カクテイキョシュツネンキン</t>
    </rPh>
    <phoneticPr fontId="8"/>
  </si>
  <si>
    <t>■役員借入金</t>
    <rPh sb="1" eb="6">
      <t>ヤクインカリイレキン</t>
    </rPh>
    <phoneticPr fontId="8"/>
  </si>
  <si>
    <t>有</t>
    <rPh sb="0" eb="1">
      <t>ア</t>
    </rPh>
    <phoneticPr fontId="8"/>
  </si>
  <si>
    <t>無</t>
    <rPh sb="0" eb="1">
      <t>ナ</t>
    </rPh>
    <phoneticPr fontId="8"/>
  </si>
  <si>
    <t>□</t>
    <phoneticPr fontId="8"/>
  </si>
  <si>
    <t>役員借入金額</t>
    <rPh sb="0" eb="5">
      <t>ヤクインカリイレキン</t>
    </rPh>
    <rPh sb="5" eb="6">
      <t>ガク</t>
    </rPh>
    <phoneticPr fontId="8"/>
  </si>
  <si>
    <t>■役員貸付金</t>
    <rPh sb="1" eb="3">
      <t>ヤクイン</t>
    </rPh>
    <rPh sb="3" eb="5">
      <t>カシツケ</t>
    </rPh>
    <rPh sb="5" eb="6">
      <t>キン</t>
    </rPh>
    <phoneticPr fontId="8"/>
  </si>
  <si>
    <t>役員貸付金額</t>
    <rPh sb="0" eb="2">
      <t>ヤクイン</t>
    </rPh>
    <rPh sb="2" eb="4">
      <t>カシツケ</t>
    </rPh>
    <rPh sb="4" eb="6">
      <t>キンガク</t>
    </rPh>
    <rPh sb="5" eb="6">
      <t>ガク</t>
    </rPh>
    <phoneticPr fontId="8"/>
  </si>
  <si>
    <t>■出張旅費規定</t>
    <rPh sb="1" eb="5">
      <t>シュッチョウリョヒ</t>
    </rPh>
    <rPh sb="5" eb="7">
      <t>キテイ</t>
    </rPh>
    <phoneticPr fontId="8"/>
  </si>
  <si>
    <t>40km以上の出張</t>
    <rPh sb="4" eb="6">
      <t>イジョウ</t>
    </rPh>
    <rPh sb="7" eb="9">
      <t>シュッチョウ</t>
    </rPh>
    <phoneticPr fontId="8"/>
  </si>
  <si>
    <t>回/年</t>
    <rPh sb="0" eb="1">
      <t>カイ</t>
    </rPh>
    <rPh sb="2" eb="3">
      <t>ネン</t>
    </rPh>
    <phoneticPr fontId="8"/>
  </si>
  <si>
    <t>100km以上の出張（日帰り）</t>
    <rPh sb="5" eb="7">
      <t>イジョウ</t>
    </rPh>
    <rPh sb="8" eb="10">
      <t>シュッチョウ</t>
    </rPh>
    <rPh sb="11" eb="13">
      <t>ヒガエ</t>
    </rPh>
    <phoneticPr fontId="8"/>
  </si>
  <si>
    <t>宿泊</t>
    <rPh sb="0" eb="2">
      <t>シュクハク</t>
    </rPh>
    <phoneticPr fontId="8"/>
  </si>
  <si>
    <t>■現在のお住い</t>
    <rPh sb="1" eb="3">
      <t>ゲンザイ</t>
    </rPh>
    <rPh sb="5" eb="6">
      <t>スマ</t>
    </rPh>
    <phoneticPr fontId="8"/>
  </si>
  <si>
    <t>木造</t>
    <rPh sb="0" eb="2">
      <t>モクゾウ</t>
    </rPh>
    <phoneticPr fontId="8"/>
  </si>
  <si>
    <t>鉄骨</t>
    <rPh sb="0" eb="2">
      <t>テッコツ</t>
    </rPh>
    <phoneticPr fontId="8"/>
  </si>
  <si>
    <t>床面積</t>
    <rPh sb="0" eb="3">
      <t>ユカメンセキ</t>
    </rPh>
    <phoneticPr fontId="8"/>
  </si>
  <si>
    <t>うち居室</t>
    <rPh sb="2" eb="4">
      <t>キョシツ</t>
    </rPh>
    <phoneticPr fontId="8"/>
  </si>
  <si>
    <t>畳</t>
    <rPh sb="0" eb="1">
      <t>タタミ</t>
    </rPh>
    <phoneticPr fontId="8"/>
  </si>
  <si>
    <t>持ち家</t>
    <rPh sb="0" eb="1">
      <t>モ</t>
    </rPh>
    <rPh sb="2" eb="3">
      <t>イエ</t>
    </rPh>
    <phoneticPr fontId="8"/>
  </si>
  <si>
    <t>住宅ローンの有無</t>
    <rPh sb="0" eb="2">
      <t>ジュウタク</t>
    </rPh>
    <rPh sb="6" eb="8">
      <t>ウム</t>
    </rPh>
    <phoneticPr fontId="8"/>
  </si>
  <si>
    <t>賃貸</t>
    <rPh sb="0" eb="2">
      <t>チンタイ</t>
    </rPh>
    <phoneticPr fontId="8"/>
  </si>
  <si>
    <t>■役員報酬</t>
    <rPh sb="1" eb="5">
      <t>ヤクインホウシュウ</t>
    </rPh>
    <phoneticPr fontId="8"/>
  </si>
  <si>
    <t>役員報酬額</t>
    <rPh sb="0" eb="4">
      <t>ヤクインホウシュウ</t>
    </rPh>
    <rPh sb="4" eb="5">
      <t>ガク</t>
    </rPh>
    <phoneticPr fontId="8"/>
  </si>
  <si>
    <t>賞与（年額）</t>
    <rPh sb="0" eb="2">
      <t>ショウヨ</t>
    </rPh>
    <rPh sb="3" eb="5">
      <t>ネンガク</t>
    </rPh>
    <phoneticPr fontId="8"/>
  </si>
  <si>
    <t>あくつＦＰ事務所</t>
    <rPh sb="5" eb="8">
      <t>ジムショ</t>
    </rPh>
    <phoneticPr fontId="8"/>
  </si>
  <si>
    <t>住所：〒360-0816　埼玉県熊谷市石原641-3</t>
    <rPh sb="0" eb="2">
      <t>ジュウショ</t>
    </rPh>
    <phoneticPr fontId="8"/>
  </si>
  <si>
    <t>☎　050-3707-3507</t>
    <phoneticPr fontId="8"/>
  </si>
  <si>
    <t>FAX:048-524-2918</t>
    <phoneticPr fontId="8"/>
  </si>
  <si>
    <t>個人情報保護方針</t>
    <rPh sb="0" eb="8">
      <t>コジンジョウホウホゴホウシン</t>
    </rPh>
    <phoneticPr fontId="8"/>
  </si>
  <si>
    <t>あくつFP事務所　阿久津和宏（以下「当社」と言います。）は、お客様の個人情報の保護は重要事項であると認識し、ご提供いただきましたお客様の個人情報につきましては、最大限の注意を払っております。お客様の個人情報につきまして、以下のとおり使用および保護を行っております。</t>
  </si>
  <si>
    <t>１．個人情報とは</t>
  </si>
  <si>
    <t>個人情報とは、お客様個人に関する情報であり、お名前、生年月日、住所、電話番号、電子メールアドレス、画像などによって個人を識別できる情報のことをいいます。</t>
  </si>
  <si>
    <t>２．個人情報の収集及び利用目的</t>
  </si>
  <si>
    <t>お客様からお預かりした個人情報は、当社において以下の目的で利用することとし、それ以外に利用することは一切ございません。ご提供いただく個人情報は任意ですが、ご提供いただけなかった場合は、以下の目的に該当するサービス、情報の提供が受けられません。また、お取引形態が制限される場合があります。</t>
  </si>
  <si>
    <t>当社サービスに関する情報の提供・提案</t>
  </si>
  <si>
    <t>・当社による商品の発送、ご案内の送付、アフターサービス、および当社がお客様にとって有益と判断した情報の提供</t>
  </si>
  <si>
    <t>・有料サービスを利用しているお客様への代金の請求、回収、支払い等の事務処理および債権管理</t>
  </si>
  <si>
    <t>・当社サービスの企画および利用等の調査に関する、お願い、連絡、回答</t>
  </si>
  <si>
    <t>・当社サービスのアクセス状況の把握および分析</t>
  </si>
  <si>
    <t>・キャンペーン、コンテスト、プレゼント等への応募受付および連絡</t>
  </si>
  <si>
    <t>・その他、当社における業務の適切な遂行</t>
  </si>
  <si>
    <t>なお、上記に記載されていない一時的な収集目的がある場合、収集時に利用者に対して通知します。</t>
  </si>
  <si>
    <t>３．個人情報の第三者への提供及び外部への委託</t>
  </si>
  <si>
    <t>お客様からお預かりした個人情報は、以下のいずれかに該当する場合を除いて、第三者へ開示・提供、または外部へ預託することはございません。</t>
  </si>
  <si>
    <t>上記の目的で利用する場合</t>
  </si>
  <si>
    <t>・当社と業務委託契約を締結した委託先における業務の適切な遂行</t>
  </si>
  <si>
    <t>・法律で定められている場合</t>
  </si>
  <si>
    <t>・公共機関からの要請があった場合</t>
  </si>
  <si>
    <t>・あらかじめお客様ご本人から同意を得ている場合</t>
  </si>
  <si>
    <t>４．個人情報の管理</t>
  </si>
  <si>
    <t>お客様からお預かりした個人情報は、第三者がアクセスできない安全な環境下で厳正な管理を行います。</t>
  </si>
  <si>
    <t>５．個人情報の開示・訂正・削除</t>
  </si>
  <si>
    <t>お客様からお預かりした個人情報について開示を請求することができます。また、開示の結果、個人情報の訂正・削除を請求することができます。個人情報の開示・訂正・削除を請求される場合は、お問い合わせからご連絡をいただければ速やかに対応いたします。なお、本手続きにあたりご本人であることを確認させていただきます。</t>
  </si>
  <si>
    <t>６．20歳未満の場合の保護者の承認</t>
  </si>
  <si>
    <t>20歳未満の方は保護者の承認が必要となります。弊社のサービスへのお申込みがあった時点で、保護者の方が承認されたものといたします。</t>
  </si>
  <si>
    <t>７．統計データの利用</t>
  </si>
  <si>
    <t>当社は、取得したユーザーの個人情報をもとに、個人を識別できないように加工した統計データを作成することがあります。 個人を識別できない統計データについては、当社は何ら制限なく利用することができるものとします。</t>
  </si>
  <si>
    <t>８．本プライバシーポリシーの改定</t>
  </si>
  <si>
    <t>本プライバシーポリシーは予告なく改定されることがあります。重要な変更にあたってはお客様にわかりやすい方法で告知いたします。</t>
  </si>
  <si>
    <t>住所：〒360-0816 埼玉県熊谷市石原641-3</t>
  </si>
  <si>
    <t>電話番号：050-3707-3507</t>
  </si>
  <si>
    <t>個人情報管理責任者：阿久津和宏</t>
  </si>
  <si>
    <t>ファイナンシャル・ニーズ</t>
    <phoneticPr fontId="17"/>
  </si>
  <si>
    <t>証券投資</t>
    <rPh sb="0" eb="4">
      <t>ショウケントウシ</t>
    </rPh>
    <phoneticPr fontId="17"/>
  </si>
  <si>
    <t>不動産投資</t>
    <rPh sb="0" eb="5">
      <t>フドウサントウシ</t>
    </rPh>
    <phoneticPr fontId="17"/>
  </si>
  <si>
    <t>国内外預金</t>
    <rPh sb="0" eb="3">
      <t>コクナイガイ</t>
    </rPh>
    <rPh sb="3" eb="5">
      <t>ヨキン</t>
    </rPh>
    <phoneticPr fontId="17"/>
  </si>
  <si>
    <t>キャッシュ・マネジメント（借入）</t>
    <rPh sb="13" eb="15">
      <t>カリイレ</t>
    </rPh>
    <phoneticPr fontId="17"/>
  </si>
  <si>
    <t>生命保険</t>
    <rPh sb="0" eb="2">
      <t>セイメイ</t>
    </rPh>
    <rPh sb="2" eb="4">
      <t>ホケン</t>
    </rPh>
    <phoneticPr fontId="17"/>
  </si>
  <si>
    <t>個人年金保険</t>
    <rPh sb="0" eb="4">
      <t>コジンンエンキン</t>
    </rPh>
    <rPh sb="4" eb="6">
      <t>ホケン</t>
    </rPh>
    <phoneticPr fontId="17"/>
  </si>
  <si>
    <t>貴金属投資</t>
    <rPh sb="0" eb="5">
      <t>キキンゾクトウシ</t>
    </rPh>
    <phoneticPr fontId="17"/>
  </si>
  <si>
    <t>芸術作品収集</t>
    <rPh sb="0" eb="4">
      <t>ゲイジュツサクヒン</t>
    </rPh>
    <rPh sb="4" eb="6">
      <t>シュウシュウ</t>
    </rPh>
    <phoneticPr fontId="17"/>
  </si>
  <si>
    <t>所得分散</t>
    <rPh sb="0" eb="2">
      <t>ショトク</t>
    </rPh>
    <rPh sb="2" eb="4">
      <t>ブンサン</t>
    </rPh>
    <phoneticPr fontId="17"/>
  </si>
  <si>
    <t>相続贈与税</t>
    <rPh sb="0" eb="2">
      <t>ソウゾク</t>
    </rPh>
    <rPh sb="2" eb="5">
      <t>ゾウヨゼイ</t>
    </rPh>
    <phoneticPr fontId="17"/>
  </si>
  <si>
    <t>リスクマネジメント・ニーズ</t>
    <phoneticPr fontId="17"/>
  </si>
  <si>
    <t>所得補償</t>
    <rPh sb="0" eb="4">
      <t>ショトクホショウ</t>
    </rPh>
    <phoneticPr fontId="17"/>
  </si>
  <si>
    <t>健康管理</t>
    <rPh sb="0" eb="4">
      <t>ケンコウカンリ</t>
    </rPh>
    <phoneticPr fontId="17"/>
  </si>
  <si>
    <t>病気・ケガ</t>
    <rPh sb="0" eb="2">
      <t>ビョウキ</t>
    </rPh>
    <phoneticPr fontId="17"/>
  </si>
  <si>
    <t>家族関係</t>
    <rPh sb="0" eb="4">
      <t>カゾクカンケイ</t>
    </rPh>
    <phoneticPr fontId="17"/>
  </si>
  <si>
    <t>結婚</t>
    <rPh sb="0" eb="2">
      <t>ケッコン</t>
    </rPh>
    <phoneticPr fontId="17"/>
  </si>
  <si>
    <t>離婚</t>
    <rPh sb="0" eb="2">
      <t>リコン</t>
    </rPh>
    <phoneticPr fontId="17"/>
  </si>
  <si>
    <t>次世代教育</t>
    <rPh sb="0" eb="3">
      <t>ジセダイ</t>
    </rPh>
    <rPh sb="3" eb="5">
      <t>キョウイク</t>
    </rPh>
    <phoneticPr fontId="17"/>
  </si>
  <si>
    <t>社会貢献</t>
    <rPh sb="0" eb="4">
      <t>シャカイコウケン</t>
    </rPh>
    <phoneticPr fontId="17"/>
  </si>
  <si>
    <t>法律問題</t>
    <rPh sb="0" eb="2">
      <t>ホウリツ</t>
    </rPh>
    <rPh sb="2" eb="4">
      <t>モンダイ</t>
    </rPh>
    <phoneticPr fontId="17"/>
  </si>
  <si>
    <t>趣味に関するニーズ</t>
    <rPh sb="0" eb="2">
      <t>シュミ</t>
    </rPh>
    <rPh sb="3" eb="4">
      <t>カン</t>
    </rPh>
    <phoneticPr fontId="17"/>
  </si>
  <si>
    <t>エンターテイメント</t>
    <phoneticPr fontId="17"/>
  </si>
  <si>
    <t>レジャー・芸術</t>
    <rPh sb="5" eb="7">
      <t>ゲイジュツ</t>
    </rPh>
    <phoneticPr fontId="17"/>
  </si>
  <si>
    <t>スポーツ</t>
    <phoneticPr fontId="17"/>
  </si>
  <si>
    <t>車・ヨット</t>
    <rPh sb="0" eb="1">
      <t>クルマ</t>
    </rPh>
    <phoneticPr fontId="17"/>
  </si>
  <si>
    <t>旅行</t>
    <rPh sb="0" eb="2">
      <t>リョコウ</t>
    </rPh>
    <phoneticPr fontId="17"/>
  </si>
  <si>
    <t>食事</t>
    <rPh sb="0" eb="2">
      <t>ショクジ</t>
    </rPh>
    <phoneticPr fontId="17"/>
  </si>
  <si>
    <t>レストラン</t>
    <phoneticPr fontId="17"/>
  </si>
  <si>
    <t>ブランドアクセサリー収集</t>
    <rPh sb="10" eb="12">
      <t>シュウシュウ</t>
    </rPh>
    <phoneticPr fontId="17"/>
  </si>
  <si>
    <t>家計収支を確認しよう</t>
  </si>
  <si>
    <t>(損益計算書）</t>
  </si>
  <si>
    <t>年間収入から年間支出を差し引いてみると、家計が赤字か黒字かがわかります。</t>
  </si>
  <si>
    <t>＜目標＞</t>
  </si>
  <si>
    <t>貯蓄</t>
  </si>
  <si>
    <t>自己投資</t>
  </si>
  <si>
    <t>遊び</t>
  </si>
  <si>
    <t>変動費</t>
  </si>
  <si>
    <r>
      <rPr>
        <b/>
        <sz val="11"/>
        <color indexed="53"/>
        <rFont val="HG明朝E"/>
        <family val="1"/>
        <charset val="128"/>
      </rPr>
      <t>●</t>
    </r>
    <r>
      <rPr>
        <b/>
        <sz val="11"/>
        <color indexed="8"/>
        <rFont val="HG明朝E"/>
        <family val="1"/>
        <charset val="128"/>
      </rPr>
      <t>年間の収入</t>
    </r>
  </si>
  <si>
    <t>既婚者の場合はこちら</t>
  </si>
  <si>
    <t>●月間収支</t>
  </si>
  <si>
    <t>収入金額</t>
  </si>
  <si>
    <t>所得税</t>
  </si>
  <si>
    <t>社会保険料</t>
  </si>
  <si>
    <t>住民税</t>
  </si>
  <si>
    <r>
      <rPr>
        <sz val="11"/>
        <color indexed="8"/>
        <rFont val="HG明朝E"/>
        <family val="1"/>
        <charset val="128"/>
      </rPr>
      <t>年間の手取り収入</t>
    </r>
    <r>
      <rPr>
        <sz val="10"/>
        <color indexed="8"/>
        <rFont val="HG明朝E"/>
        <family val="1"/>
        <charset val="128"/>
      </rPr>
      <t xml:space="preserve">
</t>
    </r>
    <r>
      <rPr>
        <sz val="8"/>
        <color indexed="8"/>
        <rFont val="HG明朝E"/>
        <family val="1"/>
        <charset val="128"/>
      </rPr>
      <t>（可処分所得）</t>
    </r>
  </si>
  <si>
    <t>収入</t>
  </si>
  <si>
    <t>支出</t>
  </si>
  <si>
    <t>夫</t>
  </si>
  <si>
    <t xml:space="preserve">
万円</t>
  </si>
  <si>
    <t>－</t>
  </si>
  <si>
    <t>＋</t>
  </si>
  <si>
    <t>＝</t>
  </si>
  <si>
    <t>本業からの収入</t>
  </si>
  <si>
    <t>妻</t>
  </si>
  <si>
    <t>単身者の場合はこちら</t>
  </si>
  <si>
    <t>住宅関連</t>
  </si>
  <si>
    <t>公的機関からの収入</t>
  </si>
  <si>
    <t>車関連</t>
  </si>
  <si>
    <t>年間収入合計</t>
  </si>
  <si>
    <t>通信費</t>
  </si>
  <si>
    <r>
      <rPr>
        <b/>
        <sz val="11"/>
        <color indexed="53"/>
        <rFont val="HG明朝E"/>
        <family val="1"/>
        <charset val="128"/>
      </rPr>
      <t>●</t>
    </r>
    <r>
      <rPr>
        <b/>
        <sz val="11"/>
        <color indexed="8"/>
        <rFont val="HG明朝E"/>
        <family val="1"/>
        <charset val="128"/>
      </rPr>
      <t>年間の支出</t>
    </r>
  </si>
  <si>
    <t>支出項目</t>
  </si>
  <si>
    <t>内容</t>
  </si>
  <si>
    <t>毎月の支出①</t>
  </si>
  <si>
    <t>年に数回の支出②</t>
  </si>
  <si>
    <t>年間の支出
①×12＋②</t>
  </si>
  <si>
    <t>副業による収入</t>
  </si>
  <si>
    <t>基本生活費</t>
  </si>
  <si>
    <t>食費、水道光熱費、
通信費、日用雑貨費、
教養娯楽費など</t>
  </si>
  <si>
    <t>万円</t>
  </si>
  <si>
    <t>住居関連費</t>
  </si>
  <si>
    <t>住宅ローン、管理費、
積立金、固定資産税など</t>
  </si>
  <si>
    <t>車両費</t>
  </si>
  <si>
    <t>駐車場代、ガソリン代、
自動車税など</t>
  </si>
  <si>
    <t>教育費</t>
  </si>
  <si>
    <t>学校教育費、塾代、
習い事の費用など</t>
  </si>
  <si>
    <t>その他収入</t>
  </si>
  <si>
    <t>保険料</t>
  </si>
  <si>
    <t>家族全員の保険料</t>
  </si>
  <si>
    <t>その他の支出</t>
  </si>
  <si>
    <t>レジャー費、交際費、
冠婚葬祭費など</t>
  </si>
  <si>
    <t>年間支出合計</t>
  </si>
  <si>
    <t>収入合計</t>
  </si>
  <si>
    <t>支出合計</t>
  </si>
  <si>
    <t>1年間に貯蓄できる額</t>
  </si>
  <si>
    <t>貯蓄除く支出</t>
  </si>
  <si>
    <t>家計のバランスシート</t>
  </si>
  <si>
    <t>貸借対照表</t>
  </si>
  <si>
    <t>バランスシートとはある時点での資産と負債の状況を示したものです。</t>
  </si>
  <si>
    <t>資産と負債の差額が、本当の意味での資産といえる「純資産」となります。</t>
  </si>
  <si>
    <t>この「純資産」を確認するためにも、この機会に資産と負債を洗い出してみましょう。</t>
  </si>
  <si>
    <t xml:space="preserve">
年　月　日　現在</t>
  </si>
  <si>
    <t>資　産</t>
  </si>
  <si>
    <t>負　債</t>
  </si>
  <si>
    <t>自己資本合計</t>
  </si>
  <si>
    <t>現金</t>
  </si>
  <si>
    <t>住宅ローン</t>
  </si>
  <si>
    <t>普通預金など</t>
  </si>
  <si>
    <t>自動車ローン</t>
  </si>
  <si>
    <t>定期性預金</t>
  </si>
  <si>
    <t>カードローン</t>
  </si>
  <si>
    <t>貯蓄型の保険</t>
  </si>
  <si>
    <t>奨学金</t>
  </si>
  <si>
    <t>株式</t>
  </si>
  <si>
    <t>債券</t>
  </si>
  <si>
    <t>分割払・リボ払の残債</t>
  </si>
  <si>
    <t>投資信託</t>
  </si>
  <si>
    <t>クレジットカード未決済分</t>
  </si>
  <si>
    <t>その他の投資商品</t>
  </si>
  <si>
    <t>住宅
（現在の市場価格）</t>
  </si>
  <si>
    <t>資産合計　A</t>
  </si>
  <si>
    <t>負債合計　B</t>
  </si>
  <si>
    <t>　　資産合計　　　－負債合計　　　＝純資産</t>
  </si>
  <si>
    <t>←</t>
  </si>
  <si>
    <t>■車の経費</t>
    <phoneticPr fontId="8"/>
  </si>
  <si>
    <t>資産の状況を確認する</t>
    <rPh sb="0" eb="2">
      <t>シサン</t>
    </rPh>
    <rPh sb="3" eb="5">
      <t>ジョウキョウ</t>
    </rPh>
    <rPh sb="6" eb="8">
      <t>カクニン</t>
    </rPh>
    <phoneticPr fontId="8"/>
  </si>
  <si>
    <t>預金</t>
    <rPh sb="0" eb="2">
      <t>ヨキン</t>
    </rPh>
    <phoneticPr fontId="8"/>
  </si>
  <si>
    <t>証券</t>
    <rPh sb="0" eb="2">
      <t>ショウケン</t>
    </rPh>
    <phoneticPr fontId="8"/>
  </si>
  <si>
    <t>保険</t>
    <rPh sb="0" eb="2">
      <t>ホケン</t>
    </rPh>
    <phoneticPr fontId="8"/>
  </si>
  <si>
    <t>その他</t>
    <rPh sb="2" eb="3">
      <t>タ</t>
    </rPh>
    <phoneticPr fontId="8"/>
  </si>
  <si>
    <t>不動産</t>
    <rPh sb="0" eb="3">
      <t>フドウサン</t>
    </rPh>
    <phoneticPr fontId="8"/>
  </si>
  <si>
    <t>金額</t>
    <rPh sb="0" eb="2">
      <t>キンガク</t>
    </rPh>
    <phoneticPr fontId="8"/>
  </si>
  <si>
    <t>構成比</t>
    <rPh sb="0" eb="3">
      <t>コウセイヒ</t>
    </rPh>
    <phoneticPr fontId="8"/>
  </si>
  <si>
    <t>銀行名</t>
    <rPh sb="0" eb="3">
      <t>ギンコウメイ</t>
    </rPh>
    <phoneticPr fontId="8"/>
  </si>
  <si>
    <t>預金の種類</t>
    <rPh sb="0" eb="2">
      <t>ヨキン</t>
    </rPh>
    <rPh sb="3" eb="5">
      <t>シュルイ</t>
    </rPh>
    <phoneticPr fontId="8"/>
  </si>
  <si>
    <t>現在</t>
  </si>
  <si>
    <t>現在</t>
    <rPh sb="0" eb="2">
      <t>ゲンザイ</t>
    </rPh>
    <phoneticPr fontId="8"/>
  </si>
  <si>
    <t>今後の方針</t>
    <rPh sb="0" eb="2">
      <t>コンゴ</t>
    </rPh>
    <rPh sb="3" eb="5">
      <t>ホウシン</t>
    </rPh>
    <phoneticPr fontId="8"/>
  </si>
  <si>
    <t>①種類別</t>
    <rPh sb="1" eb="4">
      <t>シュルイベツ</t>
    </rPh>
    <phoneticPr fontId="8"/>
  </si>
  <si>
    <t>②通貨別</t>
    <rPh sb="1" eb="3">
      <t>ツウカ</t>
    </rPh>
    <rPh sb="3" eb="4">
      <t>ベツ</t>
    </rPh>
    <phoneticPr fontId="8"/>
  </si>
  <si>
    <t>日本円</t>
    <rPh sb="0" eb="3">
      <t>ニホンエン</t>
    </rPh>
    <phoneticPr fontId="8"/>
  </si>
  <si>
    <t>米ドル</t>
    <rPh sb="0" eb="1">
      <t>ベイ</t>
    </rPh>
    <phoneticPr fontId="8"/>
  </si>
  <si>
    <t>ユーロ</t>
    <phoneticPr fontId="8"/>
  </si>
  <si>
    <t>合計金額</t>
    <rPh sb="0" eb="2">
      <t>ゴウケイ</t>
    </rPh>
    <rPh sb="2" eb="4">
      <t>キンガク</t>
    </rPh>
    <phoneticPr fontId="8"/>
  </si>
  <si>
    <t>③証券</t>
    <rPh sb="1" eb="3">
      <t>ショウケン</t>
    </rPh>
    <phoneticPr fontId="8"/>
  </si>
  <si>
    <t>債券</t>
    <rPh sb="0" eb="2">
      <t>サイケン</t>
    </rPh>
    <phoneticPr fontId="8"/>
  </si>
  <si>
    <t>株式</t>
    <rPh sb="0" eb="2">
      <t>カブシキ</t>
    </rPh>
    <phoneticPr fontId="8"/>
  </si>
  <si>
    <t>金</t>
    <rPh sb="0" eb="1">
      <t>キン</t>
    </rPh>
    <phoneticPr fontId="8"/>
  </si>
  <si>
    <t>オルタナティブ</t>
    <phoneticPr fontId="8"/>
  </si>
  <si>
    <t>年利率</t>
    <rPh sb="0" eb="3">
      <t>ネンリリツ</t>
    </rPh>
    <phoneticPr fontId="8"/>
  </si>
  <si>
    <t>残高</t>
    <rPh sb="0" eb="2">
      <t>ザンダカ</t>
    </rPh>
    <phoneticPr fontId="8"/>
  </si>
  <si>
    <t>ファンド名</t>
    <rPh sb="4" eb="5">
      <t>メイ</t>
    </rPh>
    <phoneticPr fontId="8"/>
  </si>
  <si>
    <t>評価額</t>
    <rPh sb="0" eb="3">
      <t>ヒョウカガク</t>
    </rPh>
    <phoneticPr fontId="8"/>
  </si>
  <si>
    <t>保険会社・証券会社</t>
    <rPh sb="0" eb="4">
      <t>ホケンカイシャ</t>
    </rPh>
    <rPh sb="5" eb="9">
      <t>ショウケンカイシャ</t>
    </rPh>
    <phoneticPr fontId="8"/>
  </si>
  <si>
    <t>年平均利回り</t>
    <rPh sb="0" eb="1">
      <t>ネン</t>
    </rPh>
    <rPh sb="1" eb="3">
      <t>ヘイキン</t>
    </rPh>
    <rPh sb="3" eb="5">
      <t>リマワ</t>
    </rPh>
    <phoneticPr fontId="8"/>
  </si>
  <si>
    <t>初期投資額</t>
    <rPh sb="0" eb="2">
      <t>ショキ</t>
    </rPh>
    <rPh sb="2" eb="5">
      <t>トウシガク</t>
    </rPh>
    <phoneticPr fontId="8"/>
  </si>
  <si>
    <t>※積立には方針にコメント</t>
    <rPh sb="1" eb="3">
      <t>ツミタテ</t>
    </rPh>
    <rPh sb="5" eb="7">
      <t>ホウシン</t>
    </rPh>
    <phoneticPr fontId="8"/>
  </si>
  <si>
    <t>★5段階評価（興味の度合い）</t>
    <rPh sb="2" eb="6">
      <t>ダンカイヒョウカ</t>
    </rPh>
    <rPh sb="7" eb="9">
      <t>キョウミ</t>
    </rPh>
    <rPh sb="10" eb="12">
      <t>ドア</t>
    </rPh>
    <phoneticPr fontId="8"/>
  </si>
  <si>
    <t>★5段階評価（必要性の度合い）</t>
    <rPh sb="2" eb="6">
      <t>ダンカイヒョウカ</t>
    </rPh>
    <rPh sb="7" eb="10">
      <t>ヒツヨウセイ</t>
    </rPh>
    <rPh sb="11" eb="13">
      <t>ドア</t>
    </rPh>
    <phoneticPr fontId="8"/>
  </si>
  <si>
    <t>キャッシュフロー表</t>
    <rPh sb="8" eb="9">
      <t>ヒョウ</t>
    </rPh>
    <phoneticPr fontId="8"/>
  </si>
  <si>
    <t>経過年数(年後）</t>
    <rPh sb="0" eb="4">
      <t>ケイカネンスウ</t>
    </rPh>
    <rPh sb="5" eb="6">
      <t>ネン</t>
    </rPh>
    <rPh sb="6" eb="7">
      <t>ゴ</t>
    </rPh>
    <phoneticPr fontId="8"/>
  </si>
  <si>
    <t>続柄</t>
    <rPh sb="0" eb="1">
      <t>ツヅ</t>
    </rPh>
    <rPh sb="1" eb="2">
      <t>ガラ</t>
    </rPh>
    <phoneticPr fontId="8"/>
  </si>
  <si>
    <t>様</t>
  </si>
  <si>
    <t>様</t>
    <rPh sb="0" eb="1">
      <t>サマ</t>
    </rPh>
    <phoneticPr fontId="8"/>
  </si>
  <si>
    <t>現在の年齢</t>
    <rPh sb="0" eb="2">
      <t>ゲンザイ</t>
    </rPh>
    <rPh sb="3" eb="5">
      <t>ネンレイ</t>
    </rPh>
    <phoneticPr fontId="8"/>
  </si>
  <si>
    <t>ライフイベント</t>
    <phoneticPr fontId="8"/>
  </si>
  <si>
    <t>ライフイベント表</t>
    <rPh sb="7" eb="8">
      <t>ヒョウ</t>
    </rPh>
    <phoneticPr fontId="8"/>
  </si>
  <si>
    <t>ライフイベント表②</t>
    <rPh sb="7" eb="8">
      <t>ヒョウ</t>
    </rPh>
    <phoneticPr fontId="8"/>
  </si>
  <si>
    <t>ライフイベント表③</t>
    <rPh sb="7" eb="8">
      <t>ヒョウ</t>
    </rPh>
    <phoneticPr fontId="8"/>
  </si>
  <si>
    <t>ライフイベント表④</t>
    <rPh sb="7" eb="8">
      <t>ヒョウ</t>
    </rPh>
    <phoneticPr fontId="8"/>
  </si>
  <si>
    <t>ライフイベント表⑤</t>
    <rPh sb="7" eb="8">
      <t>ヒョウ</t>
    </rPh>
    <phoneticPr fontId="8"/>
  </si>
  <si>
    <t>ライフイベント表⑥</t>
    <rPh sb="7" eb="8">
      <t>ヒョウ</t>
    </rPh>
    <phoneticPr fontId="8"/>
  </si>
  <si>
    <t>手取り収入</t>
    <rPh sb="0" eb="2">
      <t>テド</t>
    </rPh>
    <rPh sb="3" eb="5">
      <t>シュウニュウ</t>
    </rPh>
    <phoneticPr fontId="8"/>
  </si>
  <si>
    <t>収入合計</t>
    <rPh sb="0" eb="2">
      <t>シュウニュウ</t>
    </rPh>
    <rPh sb="2" eb="4">
      <t>ゴウケイ</t>
    </rPh>
    <phoneticPr fontId="8"/>
  </si>
  <si>
    <t>手取り収入合計</t>
    <rPh sb="0" eb="2">
      <t>テド</t>
    </rPh>
    <rPh sb="3" eb="5">
      <t>シュウニュウ</t>
    </rPh>
    <rPh sb="5" eb="7">
      <t>ゴウケイ</t>
    </rPh>
    <phoneticPr fontId="8"/>
  </si>
  <si>
    <t>運用収入合計</t>
    <rPh sb="0" eb="2">
      <t>ウンヨウ</t>
    </rPh>
    <rPh sb="2" eb="4">
      <t>シュウニュウ</t>
    </rPh>
    <rPh sb="4" eb="6">
      <t>ゴウケイ</t>
    </rPh>
    <phoneticPr fontId="8"/>
  </si>
  <si>
    <t>生活費</t>
    <rPh sb="0" eb="3">
      <t>セイカツヒ</t>
    </rPh>
    <phoneticPr fontId="8"/>
  </si>
  <si>
    <t>住宅費</t>
    <rPh sb="0" eb="3">
      <t>ジュウタクヒ</t>
    </rPh>
    <phoneticPr fontId="8"/>
  </si>
  <si>
    <t>教育費</t>
    <rPh sb="0" eb="3">
      <t>キョウイクヒ</t>
    </rPh>
    <phoneticPr fontId="8"/>
  </si>
  <si>
    <t>車両費</t>
    <rPh sb="0" eb="3">
      <t>シャリョウヒ</t>
    </rPh>
    <phoneticPr fontId="8"/>
  </si>
  <si>
    <t>保険料</t>
    <rPh sb="0" eb="3">
      <t>ホケンリョウ</t>
    </rPh>
    <phoneticPr fontId="8"/>
  </si>
  <si>
    <t>その他支出</t>
    <rPh sb="2" eb="3">
      <t>タ</t>
    </rPh>
    <rPh sb="3" eb="5">
      <t>シシュツ</t>
    </rPh>
    <phoneticPr fontId="8"/>
  </si>
  <si>
    <t>その他収入（臨時含む）</t>
    <rPh sb="2" eb="3">
      <t>タ</t>
    </rPh>
    <rPh sb="3" eb="5">
      <t>シュウニュウ</t>
    </rPh>
    <rPh sb="6" eb="8">
      <t>リンジ</t>
    </rPh>
    <rPh sb="8" eb="9">
      <t>フク</t>
    </rPh>
    <phoneticPr fontId="8"/>
  </si>
  <si>
    <t>その他収入</t>
    <rPh sb="2" eb="3">
      <t>タ</t>
    </rPh>
    <rPh sb="3" eb="5">
      <t>シュウニュウ</t>
    </rPh>
    <phoneticPr fontId="8"/>
  </si>
  <si>
    <t>一部積立投資</t>
    <rPh sb="0" eb="2">
      <t>イチブ</t>
    </rPh>
    <rPh sb="2" eb="6">
      <t>ツミタテトウシ</t>
    </rPh>
    <phoneticPr fontId="8"/>
  </si>
  <si>
    <t>一括投資</t>
    <rPh sb="0" eb="2">
      <t>イッカツ</t>
    </rPh>
    <rPh sb="2" eb="4">
      <t>トウシ</t>
    </rPh>
    <phoneticPr fontId="8"/>
  </si>
  <si>
    <t>臨時支出</t>
    <rPh sb="0" eb="2">
      <t>リンジ</t>
    </rPh>
    <rPh sb="2" eb="4">
      <t>シシュツ</t>
    </rPh>
    <phoneticPr fontId="8"/>
  </si>
  <si>
    <t>支出合計</t>
    <rPh sb="0" eb="2">
      <t>シシュツ</t>
    </rPh>
    <rPh sb="2" eb="4">
      <t>ゴウケイ</t>
    </rPh>
    <phoneticPr fontId="8"/>
  </si>
  <si>
    <t>収支</t>
    <rPh sb="0" eb="2">
      <t>シュウシ</t>
    </rPh>
    <phoneticPr fontId="8"/>
  </si>
  <si>
    <t>初期</t>
    <rPh sb="0" eb="2">
      <t>ショキ</t>
    </rPh>
    <phoneticPr fontId="8"/>
  </si>
  <si>
    <t>現金残高</t>
    <rPh sb="0" eb="2">
      <t>ゲンキン</t>
    </rPh>
    <rPh sb="2" eb="4">
      <t>ザンダカ</t>
    </rPh>
    <phoneticPr fontId="8"/>
  </si>
  <si>
    <t>キャッシュフロー表②</t>
    <rPh sb="8" eb="9">
      <t>ヒョウ</t>
    </rPh>
    <phoneticPr fontId="8"/>
  </si>
  <si>
    <t>キャッシュフロー表③</t>
    <rPh sb="8" eb="9">
      <t>ヒョウ</t>
    </rPh>
    <phoneticPr fontId="8"/>
  </si>
  <si>
    <t>キャッシュフロー表④</t>
    <rPh sb="8" eb="9">
      <t>ヒョウ</t>
    </rPh>
    <phoneticPr fontId="8"/>
  </si>
  <si>
    <t>キャッシュフロー表⑤</t>
    <rPh sb="8" eb="9">
      <t>ヒョウ</t>
    </rPh>
    <phoneticPr fontId="8"/>
  </si>
  <si>
    <t>キャッシュフロー表⑥</t>
    <rPh sb="8" eb="9">
      <t>ヒョウ</t>
    </rPh>
    <phoneticPr fontId="8"/>
  </si>
  <si>
    <t>方針</t>
    <rPh sb="0" eb="2">
      <t>ホウシン</t>
    </rPh>
    <phoneticPr fontId="8"/>
  </si>
  <si>
    <t>作成日：</t>
  </si>
  <si>
    <t>阿久津和宏</t>
  </si>
  <si>
    <t>退職所得税額の計算</t>
  </si>
  <si>
    <t>　この計算式は「退職金の受給に関する申告書」を提出し、所得税・住民税を源泉徴収により課税を完了する場合の納税額</t>
  </si>
  <si>
    <t>を算出するものです。申告書を提出しない場合は20％の源泉徴収され翌年確定申告が必要になります。</t>
  </si>
  <si>
    <t>■基本情報の入力</t>
  </si>
  <si>
    <t>のみ入力してください。（それ以外は入力不可）</t>
  </si>
  <si>
    <t>収入金額（退職手当等）</t>
  </si>
  <si>
    <t>【注1】 勤続年数6年以上のみ計算可能です。</t>
  </si>
  <si>
    <t>勤続年数</t>
  </si>
  <si>
    <t>年</t>
  </si>
  <si>
    <t>■退職所得税額の計算</t>
  </si>
  <si>
    <t>退職所得控除額</t>
  </si>
  <si>
    <t>課税退職所得金額</t>
  </si>
  <si>
    <t xml:space="preserve">所得税・復興特別所得税 </t>
  </si>
  <si>
    <t>市町村民税</t>
  </si>
  <si>
    <t>都道府県民税</t>
  </si>
  <si>
    <t>合計</t>
  </si>
  <si>
    <t>【退職所得税額の計算式】</t>
  </si>
  <si>
    <t>1．勤続年数１年未満の端数は1年に切り上げて計算します。（長期欠勤や休職の期間も勤続年数に含めます）</t>
  </si>
  <si>
    <t>2．退職所得控除額の計算方法</t>
  </si>
  <si>
    <t>勤続年数（A）</t>
  </si>
  <si>
    <t>20年以下</t>
  </si>
  <si>
    <t>　A × 40万円 （80万円未満は80万円）</t>
  </si>
  <si>
    <t>20年超</t>
  </si>
  <si>
    <t>　（A－20年）× 70万円 ＋ 800万円</t>
  </si>
  <si>
    <t>3．退職所得の計算方法</t>
  </si>
  <si>
    <t>（収入金額－退職所得控除額）×1/2＝退職所得（課税所得）</t>
  </si>
  <si>
    <t>4．退職所得税額の計算方法</t>
  </si>
  <si>
    <t>退職所得（課税所得） × 所得税率</t>
  </si>
  <si>
    <t>[退職所得の源泉徴収税額の速算表]</t>
  </si>
  <si>
    <t>課税所得</t>
  </si>
  <si>
    <t>所得税率（A）</t>
  </si>
  <si>
    <t>控除額(B)</t>
  </si>
  <si>
    <t>税額＝（課税所得×(A)-(B)）×102.1％</t>
  </si>
  <si>
    <t>195万円以下</t>
  </si>
  <si>
    <t>　（課税所得×5％）×102.1％</t>
  </si>
  <si>
    <t>330万円以下</t>
  </si>
  <si>
    <t>　（課税所得×10％-97,500円）×102.1％</t>
  </si>
  <si>
    <t>695万円以下</t>
  </si>
  <si>
    <t>　（課税所得×20％-427,500円）×102.1％</t>
  </si>
  <si>
    <t>900万円以下</t>
  </si>
  <si>
    <t>　（課税所得×23％-636,000円）×102.1％</t>
  </si>
  <si>
    <t>1,800万円以下</t>
  </si>
  <si>
    <t>　（課税所得×33％-1,536,000円）×102.1％</t>
  </si>
  <si>
    <t>4,000万円以下</t>
  </si>
  <si>
    <t>　（課税所得×40％-2,796,000円）×102.1％</t>
  </si>
  <si>
    <t>4,000万円超</t>
  </si>
  <si>
    <t>　（課税所得×45％-4,796,000円）×102.1％</t>
  </si>
  <si>
    <t>（※平成25年1月1日から平成49年12月31日までは所得税額の2.1％相当額が「復興特別所得税」として徴収されます）</t>
  </si>
  <si>
    <t>日本小規模事業主経営サポートセンター　　　　　（あくつFP事務所）</t>
  </si>
  <si>
    <t>　住所：〒360-0816　埼玉県熊谷市石原641-3</t>
  </si>
  <si>
    <t>　ＴＥＬ：</t>
  </si>
  <si>
    <t>050-3707-3507</t>
  </si>
  <si>
    <t>　Ｅ-ｍａｉｌ：</t>
  </si>
  <si>
    <t>info@fp-1.info</t>
  </si>
  <si>
    <t xml:space="preserve"> </t>
  </si>
  <si>
    <t>　</t>
  </si>
  <si>
    <r>
      <rPr>
        <sz val="14.5"/>
        <color indexed="53"/>
        <rFont val="Noto Sans CJK JP Regular"/>
        <family val="2"/>
      </rPr>
      <t>平成29年9月分（10月納付分）からの健康保険・厚生年金保険の保険料額表</t>
    </r>
  </si>
  <si>
    <r>
      <rPr>
        <sz val="8"/>
        <rFont val="Noto Sans CJK JP Regular"/>
        <family val="2"/>
      </rPr>
      <t>・健康保険料率：平成29年3月分～   適用         ・厚生年金保険料率：平成29年9月分～   適用</t>
    </r>
  </si>
  <si>
    <r>
      <rPr>
        <sz val="8"/>
        <rFont val="Noto Sans CJK JP Regular"/>
        <family val="2"/>
      </rPr>
      <t>・介護保険料率：平成29年3月分～   適用         ・子ども・子育て拠出金率：平成29年4月分～   適用</t>
    </r>
  </si>
  <si>
    <r>
      <rPr>
        <sz val="10"/>
        <rFont val="Noto Sans CJK JP Regular"/>
        <family val="2"/>
      </rPr>
      <t>（東京都）</t>
    </r>
  </si>
  <si>
    <r>
      <rPr>
        <sz val="8"/>
        <rFont val="Noto Sans CJK JP Regular"/>
        <family val="2"/>
      </rPr>
      <t>（単位：円）</t>
    </r>
  </si>
  <si>
    <r>
      <rPr>
        <sz val="8"/>
        <rFont val="Noto Sans CJK JP Regular"/>
        <family val="2"/>
      </rPr>
      <t>標   準   報   酬</t>
    </r>
  </si>
  <si>
    <r>
      <rPr>
        <sz val="8"/>
        <rFont val="Noto Sans CJK JP Regular"/>
        <family val="2"/>
      </rPr>
      <t>報   酬   月   額</t>
    </r>
  </si>
  <si>
    <r>
      <rPr>
        <sz val="8"/>
        <rFont val="Noto Sans CJK JP Regular"/>
        <family val="2"/>
      </rPr>
      <t>全国健康保険協会管掌健康保険料</t>
    </r>
  </si>
  <si>
    <r>
      <rPr>
        <sz val="8"/>
        <rFont val="Noto Sans CJK JP Regular"/>
        <family val="2"/>
      </rPr>
      <t>厚生年金保険料</t>
    </r>
    <r>
      <rPr>
        <sz val="5.5"/>
        <rFont val="Noto Sans CJK JP Regular"/>
        <family val="2"/>
      </rPr>
      <t>（厚生年金基金加入員を除く）</t>
    </r>
  </si>
  <si>
    <r>
      <rPr>
        <sz val="8"/>
        <rFont val="Noto Sans CJK JP Regular"/>
        <family val="2"/>
      </rPr>
      <t xml:space="preserve">介護保険第２号被保険者
</t>
    </r>
    <r>
      <rPr>
        <sz val="8"/>
        <rFont val="Noto Sans CJK JP Regular"/>
        <family val="2"/>
      </rPr>
      <t>に該当しない場合</t>
    </r>
  </si>
  <si>
    <r>
      <rPr>
        <sz val="8"/>
        <rFont val="Noto Sans CJK JP Regular"/>
        <family val="2"/>
      </rPr>
      <t xml:space="preserve">介護保険第２号被保険者
</t>
    </r>
    <r>
      <rPr>
        <sz val="8"/>
        <rFont val="Noto Sans CJK JP Regular"/>
        <family val="2"/>
      </rPr>
      <t>に該当する場合</t>
    </r>
  </si>
  <si>
    <r>
      <rPr>
        <sz val="8"/>
        <rFont val="Noto Sans CJK JP Regular"/>
        <family val="2"/>
      </rPr>
      <t>一般、坑内員・船員</t>
    </r>
  </si>
  <si>
    <r>
      <rPr>
        <sz val="8"/>
        <rFont val="Noto Sans CJK JP Regular"/>
        <family val="2"/>
      </rPr>
      <t>等級</t>
    </r>
  </si>
  <si>
    <r>
      <rPr>
        <sz val="8"/>
        <rFont val="Noto Sans CJK JP Regular"/>
        <family val="2"/>
      </rPr>
      <t>月   額</t>
    </r>
  </si>
  <si>
    <r>
      <rPr>
        <sz val="10"/>
        <rFont val="Noto Sans CJK JP Regular"/>
        <family val="2"/>
      </rPr>
      <t>18.300※</t>
    </r>
  </si>
  <si>
    <r>
      <rPr>
        <sz val="8"/>
        <rFont val="Noto Sans CJK JP Regular"/>
        <family val="2"/>
      </rPr>
      <t>全   額</t>
    </r>
  </si>
  <si>
    <r>
      <rPr>
        <sz val="8"/>
        <rFont val="Noto Sans CJK JP Regular"/>
        <family val="2"/>
      </rPr>
      <t>折半額</t>
    </r>
  </si>
  <si>
    <r>
      <rPr>
        <sz val="8"/>
        <rFont val="Noto Sans CJK JP Regular"/>
        <family val="2"/>
      </rPr>
      <t>円以上</t>
    </r>
  </si>
  <si>
    <r>
      <rPr>
        <sz val="8"/>
        <rFont val="Noto Sans CJK JP Regular"/>
        <family val="2"/>
      </rPr>
      <t>円未満</t>
    </r>
  </si>
  <si>
    <r>
      <rPr>
        <sz val="8"/>
        <rFont val="Noto Sans CJK JP Regular"/>
        <family val="2"/>
      </rPr>
      <t>～</t>
    </r>
  </si>
  <si>
    <r>
      <rPr>
        <sz val="8"/>
        <rFont val="Noto Sans CJK JP Regular"/>
        <family val="2"/>
      </rPr>
      <t>4（1）</t>
    </r>
  </si>
  <si>
    <r>
      <rPr>
        <sz val="8"/>
        <rFont val="Noto Sans CJK JP Regular"/>
        <family val="2"/>
      </rPr>
      <t>5（2）</t>
    </r>
  </si>
  <si>
    <r>
      <rPr>
        <sz val="8"/>
        <rFont val="Noto Sans CJK JP Regular"/>
        <family val="2"/>
      </rPr>
      <t>6（3）</t>
    </r>
  </si>
  <si>
    <r>
      <rPr>
        <sz val="8"/>
        <rFont val="Noto Sans CJK JP Regular"/>
        <family val="2"/>
      </rPr>
      <t>7（4）</t>
    </r>
  </si>
  <si>
    <r>
      <rPr>
        <sz val="8"/>
        <rFont val="Noto Sans CJK JP Regular"/>
        <family val="2"/>
      </rPr>
      <t>8（5）</t>
    </r>
  </si>
  <si>
    <r>
      <rPr>
        <sz val="8"/>
        <rFont val="Noto Sans CJK JP Regular"/>
        <family val="2"/>
      </rPr>
      <t>9（6）</t>
    </r>
  </si>
  <si>
    <r>
      <rPr>
        <sz val="8"/>
        <rFont val="Noto Sans CJK JP Regular"/>
        <family val="2"/>
      </rPr>
      <t>10（7）</t>
    </r>
  </si>
  <si>
    <r>
      <rPr>
        <sz val="8"/>
        <rFont val="Noto Sans CJK JP Regular"/>
        <family val="2"/>
      </rPr>
      <t>11（8）</t>
    </r>
  </si>
  <si>
    <r>
      <rPr>
        <sz val="8"/>
        <rFont val="Noto Sans CJK JP Regular"/>
        <family val="2"/>
      </rPr>
      <t>12（9）</t>
    </r>
  </si>
  <si>
    <r>
      <rPr>
        <sz val="8"/>
        <rFont val="Noto Sans CJK JP Regular"/>
        <family val="2"/>
      </rPr>
      <t>13（10）</t>
    </r>
  </si>
  <si>
    <r>
      <rPr>
        <sz val="8"/>
        <rFont val="Noto Sans CJK JP Regular"/>
        <family val="2"/>
      </rPr>
      <t>14（11）</t>
    </r>
  </si>
  <si>
    <r>
      <rPr>
        <sz val="8"/>
        <rFont val="Noto Sans CJK JP Regular"/>
        <family val="2"/>
      </rPr>
      <t>15（12）</t>
    </r>
  </si>
  <si>
    <r>
      <rPr>
        <sz val="8"/>
        <rFont val="Noto Sans CJK JP Regular"/>
        <family val="2"/>
      </rPr>
      <t>16（13）</t>
    </r>
  </si>
  <si>
    <r>
      <rPr>
        <sz val="8"/>
        <rFont val="Noto Sans CJK JP Regular"/>
        <family val="2"/>
      </rPr>
      <t>17（14）</t>
    </r>
  </si>
  <si>
    <r>
      <rPr>
        <sz val="8"/>
        <rFont val="Noto Sans CJK JP Regular"/>
        <family val="2"/>
      </rPr>
      <t>18（15）</t>
    </r>
  </si>
  <si>
    <r>
      <rPr>
        <sz val="8"/>
        <rFont val="Noto Sans CJK JP Regular"/>
        <family val="2"/>
      </rPr>
      <t>19（16）</t>
    </r>
  </si>
  <si>
    <r>
      <rPr>
        <sz val="8"/>
        <rFont val="Noto Sans CJK JP Regular"/>
        <family val="2"/>
      </rPr>
      <t>20（17）</t>
    </r>
  </si>
  <si>
    <r>
      <rPr>
        <sz val="8"/>
        <rFont val="Noto Sans CJK JP Regular"/>
        <family val="2"/>
      </rPr>
      <t>21（18）</t>
    </r>
  </si>
  <si>
    <r>
      <rPr>
        <sz val="8"/>
        <rFont val="Noto Sans CJK JP Regular"/>
        <family val="2"/>
      </rPr>
      <t>22（19）</t>
    </r>
  </si>
  <si>
    <r>
      <rPr>
        <sz val="8"/>
        <rFont val="Noto Sans CJK JP Regular"/>
        <family val="2"/>
      </rPr>
      <t>23（20）</t>
    </r>
  </si>
  <si>
    <r>
      <rPr>
        <sz val="8"/>
        <rFont val="Noto Sans CJK JP Regular"/>
        <family val="2"/>
      </rPr>
      <t>24（21）</t>
    </r>
  </si>
  <si>
    <r>
      <rPr>
        <sz val="8"/>
        <rFont val="Noto Sans CJK JP Regular"/>
        <family val="2"/>
      </rPr>
      <t>25（22）</t>
    </r>
  </si>
  <si>
    <r>
      <rPr>
        <sz val="8"/>
        <rFont val="Noto Sans CJK JP Regular"/>
        <family val="2"/>
      </rPr>
      <t>26（23）</t>
    </r>
  </si>
  <si>
    <r>
      <rPr>
        <sz val="8"/>
        <rFont val="Noto Sans CJK JP Regular"/>
        <family val="2"/>
      </rPr>
      <t>27（24）</t>
    </r>
  </si>
  <si>
    <r>
      <rPr>
        <sz val="8"/>
        <rFont val="Noto Sans CJK JP Regular"/>
        <family val="2"/>
      </rPr>
      <t>28（25）</t>
    </r>
  </si>
  <si>
    <r>
      <rPr>
        <sz val="8"/>
        <rFont val="Noto Sans CJK JP Regular"/>
        <family val="2"/>
      </rPr>
      <t>29（26）</t>
    </r>
  </si>
  <si>
    <r>
      <rPr>
        <sz val="8"/>
        <rFont val="Noto Sans CJK JP Regular"/>
        <family val="2"/>
      </rPr>
      <t>30（27）</t>
    </r>
  </si>
  <si>
    <r>
      <rPr>
        <sz val="8"/>
        <rFont val="Noto Sans CJK JP Regular"/>
        <family val="2"/>
      </rPr>
      <t>31（28）</t>
    </r>
  </si>
  <si>
    <r>
      <rPr>
        <sz val="8"/>
        <rFont val="Noto Sans CJK JP Regular"/>
        <family val="2"/>
      </rPr>
      <t>32（29）</t>
    </r>
  </si>
  <si>
    <r>
      <rPr>
        <sz val="8"/>
        <rFont val="Noto Sans CJK JP Regular"/>
        <family val="2"/>
      </rPr>
      <t>33（30）</t>
    </r>
  </si>
  <si>
    <r>
      <rPr>
        <sz val="8"/>
        <rFont val="Noto Sans CJK JP Regular"/>
        <family val="2"/>
      </rPr>
      <t>34（31）</t>
    </r>
  </si>
  <si>
    <r>
      <rPr>
        <sz val="8"/>
        <rFont val="Noto Sans CJK JP Regular"/>
        <family val="2"/>
      </rPr>
      <t>※厚生年金基金に加入している方の</t>
    </r>
  </si>
  <si>
    <r>
      <rPr>
        <sz val="8"/>
        <rFont val="Noto Sans CJK JP Regular"/>
        <family val="2"/>
      </rPr>
      <t>厚生年金保険料率は、基金ごとに</t>
    </r>
  </si>
  <si>
    <r>
      <rPr>
        <sz val="8"/>
        <rFont val="Noto Sans CJK JP Regular"/>
        <family val="2"/>
      </rPr>
      <t>定められている免除保険料率</t>
    </r>
  </si>
  <si>
    <r>
      <rPr>
        <sz val="8"/>
        <rFont val="Noto Sans CJK JP Regular"/>
        <family val="2"/>
      </rPr>
      <t>（2.4％～5.0％）を控除した率となり</t>
    </r>
  </si>
  <si>
    <r>
      <rPr>
        <sz val="8"/>
        <rFont val="Noto Sans CJK JP Regular"/>
        <family val="2"/>
      </rPr>
      <t>ます。</t>
    </r>
  </si>
  <si>
    <r>
      <rPr>
        <sz val="8"/>
        <rFont val="Noto Sans CJK JP Regular"/>
        <family val="2"/>
      </rPr>
      <t>加入する基金ごとに異なりますの</t>
    </r>
  </si>
  <si>
    <r>
      <rPr>
        <sz val="8"/>
        <rFont val="Noto Sans CJK JP Regular"/>
        <family val="2"/>
      </rPr>
      <t>で、免除保険料率および厚生年金</t>
    </r>
  </si>
  <si>
    <r>
      <rPr>
        <sz val="8"/>
        <rFont val="Noto Sans CJK JP Regular"/>
        <family val="2"/>
      </rPr>
      <t>基金の掛金については、加入する</t>
    </r>
  </si>
  <si>
    <r>
      <rPr>
        <sz val="8"/>
        <rFont val="Noto Sans CJK JP Regular"/>
        <family val="2"/>
      </rPr>
      <t>厚生年金基金にお問い合わせ</t>
    </r>
  </si>
  <si>
    <r>
      <rPr>
        <sz val="8"/>
        <rFont val="Noto Sans CJK JP Regular"/>
        <family val="2"/>
      </rPr>
      <t>ください。</t>
    </r>
  </si>
  <si>
    <r>
      <rPr>
        <sz val="8"/>
        <rFont val="Noto Sans CJK JP Regular"/>
        <family val="2"/>
      </rPr>
      <t>◆介護保険第２号被保険者は、40歳から64歳までの方であり、健康保険料率（9.91）に介護保険料率（1.65）が加わります。</t>
    </r>
  </si>
  <si>
    <r>
      <rPr>
        <sz val="8"/>
        <rFont val="Noto Sans CJK JP Regular"/>
        <family val="2"/>
      </rPr>
      <t>◆等級欄の（   ）内の数字は、厚生年金保険の標準報酬月額等級です。</t>
    </r>
  </si>
  <si>
    <r>
      <rPr>
        <sz val="8"/>
        <rFont val="Noto Sans CJK JP Regular"/>
        <family val="2"/>
      </rPr>
      <t>4（1）等級の「報酬月額」欄は、厚生年金保険の場合「93,000円未満」と読み替えてください。</t>
    </r>
  </si>
  <si>
    <r>
      <rPr>
        <sz val="8"/>
        <rFont val="Noto Sans CJK JP Regular"/>
        <family val="2"/>
      </rPr>
      <t>34（31）等級の「報酬月額」欄は、厚生年金保険の場合「605,000円以上」と読み替えてください。</t>
    </r>
  </si>
  <si>
    <r>
      <rPr>
        <sz val="8"/>
        <rFont val="Noto Sans CJK JP Regular"/>
        <family val="2"/>
      </rPr>
      <t>◆平成29年度における全国健康保険協会の任意継続被保険者について、標準報酬月額の上限は、280,000円です。</t>
    </r>
  </si>
  <si>
    <r>
      <rPr>
        <sz val="8"/>
        <rFont val="Noto Sans CJK JP Regular"/>
        <family val="2"/>
      </rPr>
      <t>○被保険者負担分（表の折半額の欄）に円未満の端数がある場合</t>
    </r>
  </si>
  <si>
    <r>
      <rPr>
        <sz val="7"/>
        <rFont val="Noto Sans CJK JP Regular"/>
        <family val="2"/>
      </rPr>
      <t>①事業主が、給与から被保険者負担分を控除する場合、被保険者負担分の端数が50銭以下の場合は切り捨て、50銭を超える場合は切り上げて1円となります。</t>
    </r>
  </si>
  <si>
    <r>
      <rPr>
        <sz val="7"/>
        <rFont val="Noto Sans CJK JP Regular"/>
        <family val="2"/>
      </rPr>
      <t>②被保険者が、被保険者負担分を事業主へ現金で支払う場合、被保険者負担分の端数が50銭未満の場合は切り捨て、50銭以上の場合は切り上げて1円となります。</t>
    </r>
  </si>
  <si>
    <r>
      <rPr>
        <sz val="7"/>
        <rFont val="Noto Sans CJK JP Regular"/>
        <family val="2"/>
      </rPr>
      <t>（注）①、②にかかわらず、事業主と被保険者間で特約がある場合には、特約に基づき端数処理をすることができます。</t>
    </r>
  </si>
  <si>
    <r>
      <rPr>
        <sz val="8"/>
        <rFont val="Noto Sans CJK JP Regular"/>
        <family val="2"/>
      </rPr>
      <t>○納入告知書の保険料額</t>
    </r>
  </si>
  <si>
    <r>
      <rPr>
        <sz val="7"/>
        <rFont val="Noto Sans CJK JP Regular"/>
        <family val="2"/>
      </rPr>
      <t>納入告知書の保険料額は、被保険者個々の保険料額を合算した金額になります。ただし、合算した金額に円未満の端数がある場合は、その端数を切り捨てた額となります。</t>
    </r>
  </si>
  <si>
    <r>
      <rPr>
        <sz val="8"/>
        <rFont val="Noto Sans CJK JP Regular"/>
        <family val="2"/>
      </rPr>
      <t>○賞与にかかる保険料額</t>
    </r>
  </si>
  <si>
    <r>
      <rPr>
        <sz val="7"/>
        <rFont val="Noto Sans CJK JP Regular"/>
        <family val="2"/>
      </rPr>
      <t>賞与に係る保険料額は、賞与額から1,000円未満の端数を切り捨てた額（標準賞与額)に、保険料率を乗じた額となります。</t>
    </r>
  </si>
  <si>
    <r>
      <rPr>
        <sz val="7"/>
        <rFont val="Noto Sans CJK JP Regular"/>
        <family val="2"/>
      </rPr>
      <t>また、標準賞与額の上限は、健康保険は年間573万円（毎年4月1日から翌年3月31日までの累計額。）となり、厚生年金保険と子ども・子育て拠出金の場合は</t>
    </r>
  </si>
  <si>
    <r>
      <rPr>
        <sz val="7"/>
        <rFont val="Noto Sans CJK JP Regular"/>
        <family val="2"/>
      </rPr>
      <t>月間150万円となります。</t>
    </r>
  </si>
  <si>
    <r>
      <rPr>
        <sz val="8"/>
        <rFont val="Noto Sans CJK JP Regular"/>
        <family val="2"/>
      </rPr>
      <t>○子ども・子育て拠出金</t>
    </r>
  </si>
  <si>
    <r>
      <rPr>
        <sz val="7"/>
        <rFont val="Noto Sans CJK JP Regular"/>
        <family val="2"/>
      </rPr>
      <t>事業主の方は、児童手当の支給に要する費用等の一部として、子ども・子育て拠出金を負担いただくことになります。（被保険者の負担はありません。）</t>
    </r>
  </si>
  <si>
    <r>
      <rPr>
        <sz val="7"/>
        <rFont val="Noto Sans CJK JP Regular"/>
        <family val="2"/>
      </rPr>
      <t>この子ども・子育て拠出金の額は、被保険者個々の厚生年金保険の標準報酬月額および標準賞与額に、拠出金率（0.23％）を乗じて得た額の総額となります。</t>
    </r>
  </si>
  <si>
    <t>1.基本情報</t>
  </si>
  <si>
    <t>項目</t>
  </si>
  <si>
    <t>社長</t>
  </si>
  <si>
    <t>2人目</t>
  </si>
  <si>
    <t>3人目</t>
  </si>
  <si>
    <t>4人目</t>
  </si>
  <si>
    <t>5人目</t>
  </si>
  <si>
    <t>名前</t>
  </si>
  <si>
    <t>役員①</t>
  </si>
  <si>
    <t>役員②</t>
  </si>
  <si>
    <t>年齢（数字だけ入力）</t>
  </si>
  <si>
    <t>役職</t>
  </si>
  <si>
    <t>役員③</t>
  </si>
  <si>
    <t>役員④</t>
  </si>
  <si>
    <t>役員⑤</t>
  </si>
  <si>
    <t>課税所得（個人）</t>
  </si>
  <si>
    <t>課税予測</t>
  </si>
  <si>
    <t>国保</t>
  </si>
  <si>
    <t>国民年金</t>
  </si>
  <si>
    <t>社長との関係</t>
  </si>
  <si>
    <t>役員報酬</t>
  </si>
  <si>
    <t>2.所得金額</t>
  </si>
  <si>
    <t>年間役員報酬額</t>
  </si>
  <si>
    <t>社会保険料（個人）</t>
  </si>
  <si>
    <t>月額役員報酬額（平均）</t>
  </si>
  <si>
    <t>社会保険料（法人）</t>
  </si>
  <si>
    <t>給与所得控除</t>
  </si>
  <si>
    <t>所得税予測</t>
  </si>
  <si>
    <t>給与所得金額</t>
  </si>
  <si>
    <t>住民税予測</t>
  </si>
  <si>
    <t>その他の所得金額</t>
  </si>
  <si>
    <t>所得税＋住民税予測</t>
  </si>
  <si>
    <t>所得金額合計</t>
  </si>
  <si>
    <t>住民税計算（所得控除）</t>
  </si>
  <si>
    <t>上記負担の合計</t>
  </si>
  <si>
    <t>3.所得控除</t>
  </si>
  <si>
    <t>社会保険料控除額</t>
  </si>
  <si>
    <t>社保＋個人の税金TOTAL</t>
  </si>
  <si>
    <t>国民健康保険</t>
  </si>
  <si>
    <t>個人事業主＜国保（社保）＋税金削減プラン（分割・新規）</t>
  </si>
  <si>
    <t>その他の社会保険料</t>
  </si>
  <si>
    <t>小規模企業共済控除</t>
  </si>
  <si>
    <t>生命保険料控除</t>
  </si>
  <si>
    <t>地震保険料控除</t>
  </si>
  <si>
    <t>寡婦・寡夫控除</t>
  </si>
  <si>
    <t>障害者控除</t>
  </si>
  <si>
    <t>配偶者控除</t>
  </si>
  <si>
    <t>配偶者特別控除</t>
  </si>
  <si>
    <t>扶養控除</t>
  </si>
  <si>
    <t>　一般の扶養親族（人数）</t>
  </si>
  <si>
    <t>　特定扶養親族（人数）</t>
  </si>
  <si>
    <t>他</t>
  </si>
  <si>
    <t>　老人扶養親族（人数）</t>
  </si>
  <si>
    <t>事業税</t>
  </si>
  <si>
    <t>　同居老親等（人数）</t>
  </si>
  <si>
    <t>個人の所得税・住民税等</t>
  </si>
  <si>
    <t>その他の所得控除</t>
  </si>
  <si>
    <t>基礎控除</t>
  </si>
  <si>
    <t>所得控除合計</t>
  </si>
  <si>
    <t>4.課税所得</t>
  </si>
  <si>
    <t>課税所得金額</t>
  </si>
  <si>
    <t>5.簡易税金計算</t>
  </si>
  <si>
    <t>個人税金合計</t>
  </si>
  <si>
    <t>月額社会保険料計算</t>
  </si>
  <si>
    <t>社会保険の加入の有無</t>
  </si>
  <si>
    <t>加入</t>
  </si>
  <si>
    <t>健康保険の標準報酬月額</t>
  </si>
  <si>
    <t>←最新の【健康保険・厚生年金保険　標準報酬月額　保険料額表】を確認して下さい。</t>
  </si>
  <si>
    <t>厚生年金の標準報酬月額</t>
  </si>
  <si>
    <t>健康保険料率</t>
  </si>
  <si>
    <t>厚生年金料率</t>
  </si>
  <si>
    <t>法人負担額</t>
  </si>
  <si>
    <t>個人負担額</t>
  </si>
  <si>
    <t>外部積立を活用して、手取りを増やす方法</t>
  </si>
  <si>
    <t>例）役員報酬月額１００万円で、月50万円積立をしているA社長と、役員報酬月額５０万円で、法人で月５０万円積立しているB社長の手取り額を比較</t>
  </si>
  <si>
    <t>A社長</t>
  </si>
  <si>
    <t>B社長</t>
  </si>
  <si>
    <t>B社長-A社長</t>
  </si>
  <si>
    <t>役員報酬月額</t>
  </si>
  <si>
    <t>個人口座</t>
  </si>
  <si>
    <t>積立</t>
  </si>
  <si>
    <t>法人口座</t>
  </si>
  <si>
    <t>月額給与</t>
  </si>
  <si>
    <t>年間給与</t>
  </si>
  <si>
    <t>給与額面ー税＋社会保険料</t>
  </si>
  <si>
    <t>個人積立額</t>
  </si>
  <si>
    <t>法人積立額</t>
  </si>
  <si>
    <t>実手取り</t>
  </si>
  <si>
    <t>手取り給与の累計</t>
  </si>
  <si>
    <r>
      <rPr>
        <sz val="11"/>
        <color indexed="9"/>
        <rFont val="Rockwell Extra Bold"/>
        <family val="1"/>
      </rPr>
      <t>B</t>
    </r>
    <r>
      <rPr>
        <sz val="11"/>
        <color indexed="9"/>
        <rFont val="ＭＳ Ｐゴシック"/>
        <family val="3"/>
        <charset val="128"/>
      </rPr>
      <t>社長</t>
    </r>
    <r>
      <rPr>
        <sz val="11"/>
        <color indexed="9"/>
        <rFont val="Rockwell Extra Bold"/>
        <family val="1"/>
      </rPr>
      <t>-A</t>
    </r>
    <r>
      <rPr>
        <sz val="11"/>
        <color indexed="9"/>
        <rFont val="ＭＳ Ｐゴシック"/>
        <family val="3"/>
        <charset val="128"/>
      </rPr>
      <t>社長</t>
    </r>
  </si>
  <si>
    <t>1年後</t>
  </si>
  <si>
    <t>2年後</t>
  </si>
  <si>
    <t>3年後</t>
  </si>
  <si>
    <t>4年後</t>
  </si>
  <si>
    <t>5年後</t>
  </si>
  <si>
    <t>6年後</t>
  </si>
  <si>
    <t>7年後</t>
  </si>
  <si>
    <t>8年後</t>
  </si>
  <si>
    <t>9年後</t>
  </si>
  <si>
    <t>10年後</t>
  </si>
  <si>
    <t>10年後積立額</t>
  </si>
  <si>
    <t>10年間手取り合計＋積立額</t>
  </si>
  <si>
    <t>仮に1000万円費用化できなかった</t>
    <rPh sb="0" eb="1">
      <t>カリ</t>
    </rPh>
    <rPh sb="6" eb="7">
      <t>マン</t>
    </rPh>
    <rPh sb="7" eb="8">
      <t>エン</t>
    </rPh>
    <rPh sb="8" eb="10">
      <t>ヒヨウ</t>
    </rPh>
    <rPh sb="10" eb="11">
      <t>カ</t>
    </rPh>
    <phoneticPr fontId="69"/>
  </si>
  <si>
    <t>法人を使ってタダで生命保険に加入する方法</t>
  </si>
  <si>
    <t>パターン①　法人加入か？個人加入か？</t>
  </si>
  <si>
    <t>パターン②　終身払か？短期払か？</t>
  </si>
  <si>
    <t>A社長（個人で加入）</t>
  </si>
  <si>
    <t>B社長（法人で加入）</t>
  </si>
  <si>
    <t>個人で加入</t>
  </si>
  <si>
    <t>医療保険</t>
  </si>
  <si>
    <t>法人で加入</t>
  </si>
  <si>
    <t>個人加入額（年間）</t>
  </si>
  <si>
    <t>法人加入額（年間）</t>
  </si>
  <si>
    <t>保険料の累計</t>
  </si>
  <si>
    <t>10年間保険料</t>
  </si>
  <si>
    <t>手取り累計（１０年後）</t>
  </si>
  <si>
    <t>B'社長（終身払い）</t>
    <rPh sb="2" eb="4">
      <t>シャチョウ</t>
    </rPh>
    <rPh sb="5" eb="8">
      <t>シュウシンバラ</t>
    </rPh>
    <phoneticPr fontId="8"/>
  </si>
  <si>
    <t>B''社長（短期払）</t>
    <rPh sb="3" eb="5">
      <t>シャチョウ</t>
    </rPh>
    <rPh sb="6" eb="9">
      <t>タンキバライ</t>
    </rPh>
    <phoneticPr fontId="8"/>
  </si>
  <si>
    <t xml:space="preserve"> 対象者</t>
  </si>
  <si>
    <t xml:space="preserve"> 健康保険料率</t>
  </si>
  <si>
    <t xml:space="preserve"> 年齢</t>
  </si>
  <si>
    <t xml:space="preserve"> 厚生年金保険料率</t>
  </si>
  <si>
    <t xml:space="preserve"> 月額報酬</t>
  </si>
  <si>
    <t xml:space="preserve"> 介護保険料率</t>
  </si>
  <si>
    <t xml:space="preserve"> 標準報酬月額</t>
  </si>
  <si>
    <t xml:space="preserve"> 健康保険</t>
  </si>
  <si>
    <t xml:space="preserve"> 厚生年金</t>
  </si>
  <si>
    <t xml:space="preserve"> 個人</t>
  </si>
  <si>
    <t xml:space="preserve"> 社会保険料</t>
  </si>
  <si>
    <t xml:space="preserve"> 健康保険料</t>
  </si>
  <si>
    <t xml:space="preserve"> 厚生年金保険料</t>
  </si>
  <si>
    <t xml:space="preserve"> 介護保険料</t>
  </si>
  <si>
    <t>退職後健保・介護</t>
  </si>
  <si>
    <t xml:space="preserve">月額 </t>
  </si>
  <si>
    <t xml:space="preserve">年額 </t>
  </si>
  <si>
    <t xml:space="preserve"> 法人</t>
  </si>
  <si>
    <t xml:space="preserve"> 社会保険料削減効果（累計）</t>
  </si>
  <si>
    <t>【単位：円】</t>
  </si>
  <si>
    <t>健康保険・厚生年金料額表</t>
  </si>
  <si>
    <t>月額範囲</t>
  </si>
  <si>
    <t>報酬月額</t>
  </si>
  <si>
    <t>厚生年金</t>
  </si>
  <si>
    <t>健康保険</t>
  </si>
  <si>
    <t>　　事前診断シミュレーション</t>
  </si>
  <si>
    <t>前提条件</t>
  </si>
  <si>
    <t>おまかせ太郎</t>
  </si>
  <si>
    <t xml:space="preserve"> 年齢（歳）</t>
  </si>
  <si>
    <t xml:space="preserve"> 月額報酬（円）</t>
  </si>
  <si>
    <t>社会保険料率は「協会けんぽ｜保険料額表」を参照</t>
  </si>
  <si>
    <t>https://www.kyoukaikenpo.or.jp/g3/cat330/sb3150</t>
  </si>
  <si>
    <t>　シミュレーション詳細</t>
  </si>
  <si>
    <t>私どもの【社会保険料劇的削減スキーム】は法人と個人の支出を“１円”も変えず、社会保険料だけを削減します。</t>
  </si>
  <si>
    <t>以下は【社会保険料劇的削減スキーム】を導入いただいた場合のシミュレーション（計３パターン）になります。</t>
  </si>
  <si>
    <t>パターン1</t>
  </si>
  <si>
    <t>パターン2</t>
  </si>
  <si>
    <t>パターン3</t>
  </si>
  <si>
    <t>パターン1：保険料（月）</t>
  </si>
  <si>
    <t>パターン2：保険料（月）</t>
  </si>
  <si>
    <t>パターン3：保険料（月）</t>
  </si>
  <si>
    <t xml:space="preserve"> 　　うち社会保険料削減スキーム</t>
  </si>
  <si>
    <t xml:space="preserve"> 額面年収</t>
  </si>
  <si>
    <t>提案プラン3パターンの月額保険料を入力</t>
  </si>
  <si>
    <t xml:space="preserve"> 社会保険料計（個人＋法人）</t>
  </si>
  <si>
    <t xml:space="preserve"> 社会保険料削減効果（合計）</t>
  </si>
  <si>
    <t>　推移表</t>
  </si>
  <si>
    <t xml:space="preserve">1年目 </t>
  </si>
  <si>
    <t xml:space="preserve">2年目 </t>
  </si>
  <si>
    <t xml:space="preserve">3年目 </t>
  </si>
  <si>
    <t xml:space="preserve">4年目 </t>
  </si>
  <si>
    <t xml:space="preserve">5年目 </t>
  </si>
  <si>
    <t xml:space="preserve">6年目 </t>
  </si>
  <si>
    <t xml:space="preserve">7年目 </t>
  </si>
  <si>
    <t xml:space="preserve">8年目 </t>
  </si>
  <si>
    <t xml:space="preserve">9年目 </t>
  </si>
  <si>
    <t xml:space="preserve">10年目 </t>
  </si>
  <si>
    <t xml:space="preserve">11年目 </t>
  </si>
  <si>
    <t xml:space="preserve">12年目 </t>
  </si>
  <si>
    <t xml:space="preserve">13年目 </t>
  </si>
  <si>
    <t xml:space="preserve">14年目 </t>
  </si>
  <si>
    <t xml:space="preserve">15年目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</si>
</sst>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76" formatCode="yyyy/m/d;@"/>
    <numFmt numFmtId="177" formatCode="#,##0&quot;年&quot;"/>
    <numFmt numFmtId="178" formatCode="#,##0&quot;万&quot;&quot;円&quot;"/>
    <numFmt numFmtId="179" formatCode="#,##0&quot;円&quot;"/>
    <numFmt numFmtId="184" formatCode="#,##0&quot;年&quot;&quot;後&quot;"/>
    <numFmt numFmtId="185" formatCode="0&quot;歳&quot;"/>
    <numFmt numFmtId="186" formatCode="[$-F800]dddd\,\ mmmm\ dd\,\ yyyy"/>
    <numFmt numFmtId="187" formatCode="#,##0_ "/>
    <numFmt numFmtId="188" formatCode="#,##0.0"/>
    <numFmt numFmtId="189" formatCode="0&quot;人&quot;"/>
    <numFmt numFmtId="190" formatCode="0.000%"/>
    <numFmt numFmtId="193" formatCode="_ * #,##0_ ;_ * \-#,##0_ ;_ * &quot;-&quot;??_ ;_ @_ "/>
    <numFmt numFmtId="194" formatCode="0&quot;年&quot;&quot;後&quot;"/>
    <numFmt numFmtId="195" formatCode="#,##0_ ;[Red]\-#,##0\ "/>
  </numFmts>
  <fonts count="86">
    <font>
      <sz val="11"/>
      <color theme="1"/>
      <name val="ＭＳ Ｐゴシック"/>
      <charset val="134"/>
      <scheme val="minor"/>
    </font>
    <font>
      <sz val="11"/>
      <color theme="1"/>
      <name val="メイリオ"/>
      <family val="3"/>
      <charset val="128"/>
    </font>
    <font>
      <sz val="12"/>
      <color rgb="FF500050"/>
      <name val="Arial"/>
      <family val="2"/>
    </font>
    <font>
      <sz val="11"/>
      <color theme="1"/>
      <name val="ＭＳ Ｐゴシック"/>
      <family val="3"/>
      <charset val="128"/>
      <scheme val="minor"/>
    </font>
    <font>
      <b/>
      <sz val="9"/>
      <name val="ＭＳ Ｐゴシック"/>
      <family val="3"/>
      <charset val="128"/>
    </font>
    <font>
      <sz val="9"/>
      <name val="ＭＳ Ｐゴシック"/>
      <family val="3"/>
      <charset val="128"/>
    </font>
    <font>
      <u/>
      <sz val="11"/>
      <color theme="10"/>
      <name val="ＭＳ Ｐゴシック"/>
      <family val="3"/>
      <charset val="128"/>
      <scheme val="minor"/>
    </font>
    <font>
      <sz val="11"/>
      <color theme="1"/>
      <name val="ＭＳ Ｐゴシック"/>
      <family val="3"/>
      <charset val="128"/>
      <scheme val="minor"/>
    </font>
    <font>
      <sz val="6"/>
      <name val="ＭＳ Ｐゴシック"/>
      <family val="3"/>
      <charset val="128"/>
      <scheme val="minor"/>
    </font>
    <font>
      <b/>
      <sz val="20"/>
      <color theme="1"/>
      <name val="メイリオ"/>
      <family val="3"/>
      <charset val="128"/>
    </font>
    <font>
      <b/>
      <sz val="20"/>
      <color theme="1"/>
      <name val="ＭＳ Ｐゴシック"/>
      <family val="3"/>
      <charset val="128"/>
    </font>
    <font>
      <b/>
      <sz val="14"/>
      <color theme="1"/>
      <name val="メイリオ"/>
      <family val="3"/>
      <charset val="128"/>
    </font>
    <font>
      <sz val="11"/>
      <color theme="0"/>
      <name val="メイリオ"/>
      <family val="3"/>
      <charset val="128"/>
    </font>
    <font>
      <u/>
      <sz val="11"/>
      <color theme="1"/>
      <name val="HGPｺﾞｼｯｸE"/>
      <family val="3"/>
      <charset val="128"/>
    </font>
    <font>
      <sz val="11"/>
      <color rgb="FF000000"/>
      <name val="HGPｺﾞｼｯｸE"/>
      <family val="3"/>
      <charset val="128"/>
    </font>
    <font>
      <b/>
      <sz val="11"/>
      <color rgb="FF000000"/>
      <name val="HGPｺﾞｼｯｸE"/>
      <family val="3"/>
      <charset val="128"/>
    </font>
    <font>
      <sz val="11"/>
      <color theme="1"/>
      <name val="HGPｺﾞｼｯｸE"/>
      <family val="3"/>
      <charset val="128"/>
    </font>
    <font>
      <sz val="6"/>
      <name val="ＭＳ Ｐゴシック"/>
      <family val="2"/>
      <charset val="128"/>
      <scheme val="minor"/>
    </font>
    <font>
      <sz val="11"/>
      <color theme="1"/>
      <name val="BIZ UDPゴシック"/>
      <family val="3"/>
      <charset val="128"/>
    </font>
    <font>
      <b/>
      <sz val="16"/>
      <color indexed="8"/>
      <name val="HG明朝E"/>
      <family val="1"/>
      <charset val="128"/>
    </font>
    <font>
      <sz val="11"/>
      <color indexed="8"/>
      <name val="HG明朝E"/>
      <family val="1"/>
      <charset val="128"/>
    </font>
    <font>
      <sz val="8"/>
      <color indexed="63"/>
      <name val="HG明朝E"/>
      <family val="1"/>
      <charset val="128"/>
    </font>
    <font>
      <b/>
      <sz val="11"/>
      <color indexed="53"/>
      <name val="HG明朝E"/>
      <family val="1"/>
      <charset val="128"/>
    </font>
    <font>
      <b/>
      <sz val="11"/>
      <color indexed="8"/>
      <name val="HG明朝E"/>
      <family val="1"/>
      <charset val="128"/>
    </font>
    <font>
      <sz val="9"/>
      <color indexed="8"/>
      <name val="HG明朝E"/>
      <family val="1"/>
      <charset val="128"/>
    </font>
    <font>
      <sz val="14"/>
      <color indexed="8"/>
      <name val="HG明朝E"/>
      <family val="1"/>
      <charset val="128"/>
    </font>
    <font>
      <sz val="10"/>
      <color indexed="8"/>
      <name val="HG明朝E"/>
      <family val="1"/>
      <charset val="128"/>
    </font>
    <font>
      <sz val="8"/>
      <color indexed="8"/>
      <name val="HG明朝E"/>
      <family val="1"/>
      <charset val="128"/>
    </font>
    <font>
      <b/>
      <sz val="14"/>
      <color indexed="10"/>
      <name val="HG明朝E"/>
      <family val="1"/>
      <charset val="128"/>
    </font>
    <font>
      <sz val="9"/>
      <name val="SimSun"/>
    </font>
    <font>
      <b/>
      <sz val="14"/>
      <color rgb="FF002060"/>
      <name val="HG明朝E"/>
      <family val="1"/>
      <charset val="128"/>
    </font>
    <font>
      <sz val="11"/>
      <color rgb="FF002060"/>
      <name val="HG明朝E"/>
      <family val="1"/>
      <charset val="128"/>
    </font>
    <font>
      <sz val="11"/>
      <color theme="1"/>
      <name val="ＭＳ Ｐゴシック"/>
      <charset val="134"/>
      <scheme val="minor"/>
    </font>
    <font>
      <b/>
      <sz val="20"/>
      <color theme="1"/>
      <name val="BIZ UDPゴシック"/>
      <family val="3"/>
      <charset val="128"/>
    </font>
    <font>
      <b/>
      <sz val="11"/>
      <color theme="1"/>
      <name val="BIZ UDPゴシック"/>
      <family val="3"/>
      <charset val="128"/>
    </font>
    <font>
      <b/>
      <sz val="11"/>
      <name val="BIZ UDPゴシック"/>
      <family val="3"/>
      <charset val="128"/>
    </font>
    <font>
      <b/>
      <sz val="14"/>
      <color rgb="FF0070C0"/>
      <name val="BIZ UDPゴシック"/>
      <family val="3"/>
      <charset val="128"/>
    </font>
    <font>
      <sz val="11"/>
      <color rgb="FFC00000"/>
      <name val="BIZ UDPゴシック"/>
      <family val="3"/>
      <charset val="128"/>
    </font>
    <font>
      <b/>
      <sz val="20"/>
      <color rgb="FFC00000"/>
      <name val="BIZ UDPゴシック"/>
      <family val="3"/>
      <charset val="128"/>
    </font>
    <font>
      <sz val="11"/>
      <color theme="9" tint="-0.499984740745262"/>
      <name val="BIZ UDPゴシック"/>
      <family val="3"/>
      <charset val="128"/>
    </font>
    <font>
      <b/>
      <sz val="20"/>
      <color theme="9" tint="-0.499984740745262"/>
      <name val="BIZ UDPゴシック"/>
      <family val="3"/>
      <charset val="128"/>
    </font>
    <font>
      <sz val="20"/>
      <color theme="1"/>
      <name val="BIZ UDPゴシック"/>
      <family val="3"/>
      <charset val="128"/>
    </font>
    <font>
      <sz val="11"/>
      <color indexed="8"/>
      <name val="MS PGothic"/>
      <family val="2"/>
    </font>
    <font>
      <sz val="10"/>
      <name val="ＭＳ Ｐ明朝"/>
      <family val="1"/>
      <charset val="128"/>
    </font>
    <font>
      <sz val="11"/>
      <color indexed="8"/>
      <name val="ＭＳ Ｐゴシック"/>
      <family val="3"/>
      <charset val="128"/>
    </font>
    <font>
      <sz val="18"/>
      <name val="HGS明朝B"/>
      <family val="1"/>
      <charset val="128"/>
    </font>
    <font>
      <u/>
      <sz val="10"/>
      <name val="ＭＳ Ｐ明朝"/>
      <family val="1"/>
      <charset val="128"/>
    </font>
    <font>
      <sz val="10"/>
      <color indexed="10"/>
      <name val="ＭＳ Ｐ明朝"/>
      <family val="1"/>
      <charset val="128"/>
    </font>
    <font>
      <sz val="11"/>
      <name val="ＭＳ Ｐゴシック"/>
      <family val="3"/>
      <charset val="128"/>
    </font>
    <font>
      <sz val="11"/>
      <color indexed="8"/>
      <name val="ＭＳ Ｐ明朝"/>
      <family val="1"/>
      <charset val="128"/>
    </font>
    <font>
      <u/>
      <sz val="11"/>
      <color indexed="12"/>
      <name val="ＭＳ Ｐゴシック"/>
      <family val="3"/>
      <charset val="128"/>
    </font>
    <font>
      <sz val="14.5"/>
      <name val="Noto Sans CJK JP Regular"/>
      <family val="2"/>
    </font>
    <font>
      <sz val="14.5"/>
      <color indexed="53"/>
      <name val="Noto Sans CJK JP Regular"/>
      <family val="2"/>
    </font>
    <font>
      <sz val="10"/>
      <color indexed="8"/>
      <name val="Times New Roman"/>
      <family val="1"/>
    </font>
    <font>
      <sz val="8"/>
      <name val="Noto Sans CJK JP Regular"/>
      <family val="2"/>
    </font>
    <font>
      <sz val="10"/>
      <name val="Noto Sans CJK JP Regular"/>
      <family val="2"/>
    </font>
    <font>
      <sz val="5.5"/>
      <name val="Noto Sans CJK JP Regular"/>
      <family val="2"/>
    </font>
    <font>
      <sz val="10"/>
      <color indexed="8"/>
      <name val="Noto Sans CJK JP Regular"/>
      <family val="2"/>
    </font>
    <font>
      <sz val="8"/>
      <color indexed="8"/>
      <name val="Noto Sans CJK JP Regular"/>
      <family val="2"/>
    </font>
    <font>
      <sz val="7"/>
      <name val="Noto Sans CJK JP Regular"/>
      <family val="2"/>
    </font>
    <font>
      <sz val="11"/>
      <color indexed="8"/>
      <name val="Yu Gothic UI Semibold"/>
      <family val="3"/>
      <charset val="128"/>
    </font>
    <font>
      <sz val="11"/>
      <color indexed="10"/>
      <name val="Yu Gothic UI Semibold"/>
      <family val="3"/>
      <charset val="128"/>
    </font>
    <font>
      <sz val="11"/>
      <name val="Yu Gothic UI Semibold"/>
      <family val="3"/>
      <charset val="128"/>
    </font>
    <font>
      <sz val="11"/>
      <color theme="0"/>
      <name val="Yu Gothic UI Semibold"/>
      <family val="3"/>
      <charset val="128"/>
    </font>
    <font>
      <b/>
      <sz val="11"/>
      <color indexed="9"/>
      <name val="メイリオ"/>
      <family val="3"/>
      <charset val="128"/>
    </font>
    <font>
      <sz val="11"/>
      <name val="HGP創英ﾌﾟﾚｾﾞﾝｽEB"/>
      <family val="1"/>
      <charset val="128"/>
    </font>
    <font>
      <sz val="11"/>
      <name val="Rockwell Extra Bold"/>
      <family val="1"/>
    </font>
    <font>
      <sz val="11"/>
      <color indexed="9"/>
      <name val="Rockwell Extra Bold"/>
      <family val="1"/>
    </font>
    <font>
      <sz val="11"/>
      <color indexed="9"/>
      <name val="ＭＳ Ｐゴシック"/>
      <family val="3"/>
      <charset val="128"/>
    </font>
    <font>
      <sz val="6"/>
      <name val="ＭＳ Ｐゴシック"/>
      <family val="3"/>
      <charset val="128"/>
    </font>
    <font>
      <sz val="16"/>
      <color indexed="9"/>
      <name val="HGP創英ﾌﾟﾚｾﾞﾝｽEB"/>
      <family val="1"/>
      <charset val="128"/>
    </font>
    <font>
      <sz val="16"/>
      <name val="HGP創英ﾌﾟﾚｾﾞﾝｽEB"/>
      <family val="1"/>
      <charset val="128"/>
    </font>
    <font>
      <sz val="11"/>
      <color indexed="9"/>
      <name val="HGP創英ﾌﾟﾚｾﾞﾝｽEB"/>
      <family val="1"/>
      <charset val="128"/>
    </font>
    <font>
      <sz val="9"/>
      <name val="ＭＳ Ｐ明朝"/>
      <family val="1"/>
      <charset val="128"/>
    </font>
    <font>
      <sz val="10"/>
      <color theme="0"/>
      <name val="ＭＳ Ｐ明朝"/>
      <family val="1"/>
      <charset val="128"/>
    </font>
    <font>
      <sz val="10"/>
      <name val="ＭＳ Ｐゴシック"/>
      <family val="3"/>
      <charset val="128"/>
    </font>
    <font>
      <sz val="8"/>
      <name val="ＭＳ Ｐ明朝"/>
      <family val="1"/>
      <charset val="128"/>
    </font>
    <font>
      <u/>
      <sz val="8"/>
      <color theme="10"/>
      <name val="ＭＳ Ｐ明朝"/>
      <family val="1"/>
      <charset val="128"/>
    </font>
    <font>
      <sz val="7"/>
      <name val="ＭＳ Ｐ明朝"/>
      <family val="1"/>
      <charset val="128"/>
    </font>
    <font>
      <sz val="10"/>
      <color theme="0"/>
      <name val="ＭＳ Ｐゴシック"/>
      <family val="3"/>
      <charset val="128"/>
    </font>
    <font>
      <sz val="6"/>
      <name val="ＭＳ Ｐ明朝"/>
      <family val="1"/>
      <charset val="128"/>
    </font>
    <font>
      <sz val="14"/>
      <name val="Terminal"/>
      <charset val="128"/>
    </font>
    <font>
      <sz val="10"/>
      <color indexed="9"/>
      <name val="ＭＳ Ｐゴシック"/>
      <family val="3"/>
      <charset val="128"/>
    </font>
    <font>
      <sz val="10"/>
      <color indexed="9"/>
      <name val="ＭＳ Ｐ明朝"/>
      <family val="1"/>
      <charset val="128"/>
    </font>
    <font>
      <sz val="11"/>
      <name val="ＭＳ Ｐ明朝"/>
      <family val="1"/>
      <charset val="128"/>
    </font>
    <font>
      <sz val="11"/>
      <color indexed="9"/>
      <name val="ＭＳ Ｐ明朝"/>
      <family val="1"/>
      <charset val="128"/>
    </font>
  </fonts>
  <fills count="32">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rgb="FFFFFF00"/>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rgb="FF00B05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2"/>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42"/>
        <bgColor indexed="64"/>
      </patternFill>
    </fill>
    <fill>
      <patternFill patternType="solid">
        <fgColor indexed="9"/>
        <bgColor indexed="64"/>
      </patternFill>
    </fill>
    <fill>
      <patternFill patternType="solid">
        <fgColor theme="4"/>
        <bgColor indexed="64"/>
      </patternFill>
    </fill>
    <fill>
      <patternFill patternType="solid">
        <fgColor rgb="FF0070C0"/>
        <bgColor indexed="64"/>
      </patternFill>
    </fill>
    <fill>
      <patternFill patternType="solid">
        <fgColor indexed="31"/>
        <bgColor indexed="64"/>
      </patternFill>
    </fill>
    <fill>
      <patternFill patternType="solid">
        <fgColor rgb="FFFF0000"/>
        <bgColor indexed="64"/>
      </patternFill>
    </fill>
    <fill>
      <patternFill patternType="solid">
        <fgColor indexed="18"/>
        <bgColor indexed="64"/>
      </patternFill>
    </fill>
    <fill>
      <patternFill patternType="solid">
        <fgColor indexed="10"/>
        <bgColor indexed="64"/>
      </patternFill>
    </fill>
    <fill>
      <patternFill patternType="solid">
        <fgColor indexed="27"/>
        <bgColor indexed="64"/>
      </patternFill>
    </fill>
    <fill>
      <patternFill patternType="solid">
        <fgColor indexed="48"/>
        <bgColor indexed="64"/>
      </patternFill>
    </fill>
    <fill>
      <patternFill patternType="solid">
        <fgColor indexed="56"/>
        <bgColor indexed="64"/>
      </patternFill>
    </fill>
    <fill>
      <patternFill patternType="solid">
        <fgColor theme="1" tint="0.14996795556505021"/>
        <bgColor indexed="64"/>
      </patternFill>
    </fill>
    <fill>
      <patternFill patternType="solid">
        <fgColor rgb="FFFFFF99"/>
        <bgColor indexed="64"/>
      </patternFill>
    </fill>
    <fill>
      <patternFill patternType="solid">
        <fgColor rgb="FFFBFAF7"/>
        <bgColor indexed="64"/>
      </patternFill>
    </fill>
    <fill>
      <patternFill patternType="solid">
        <fgColor theme="4" tint="0.79995117038483843"/>
        <bgColor indexed="64"/>
      </patternFill>
    </fill>
    <fill>
      <patternFill patternType="solid">
        <fgColor theme="9" tint="0.79995117038483843"/>
        <bgColor indexed="64"/>
      </patternFill>
    </fill>
  </fills>
  <borders count="178">
    <border>
      <left/>
      <right/>
      <top/>
      <bottom/>
      <diagonal/>
    </border>
    <border>
      <left style="medium">
        <color auto="1"/>
      </left>
      <right style="hair">
        <color auto="1"/>
      </right>
      <top style="medium">
        <color auto="1"/>
      </top>
      <bottom style="hair">
        <color auto="1"/>
      </bottom>
      <diagonal/>
    </border>
    <border>
      <left style="hair">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style="medium">
        <color auto="1"/>
      </left>
      <right style="thin">
        <color auto="1"/>
      </right>
      <top style="hair">
        <color auto="1"/>
      </top>
      <bottom style="medium">
        <color auto="1"/>
      </bottom>
      <diagonal/>
    </border>
    <border>
      <left style="thin">
        <color auto="1"/>
      </left>
      <right style="thin">
        <color auto="1"/>
      </right>
      <top style="hair">
        <color auto="1"/>
      </top>
      <bottom style="medium">
        <color auto="1"/>
      </bottom>
      <diagonal/>
    </border>
    <border>
      <left style="thin">
        <color auto="1"/>
      </left>
      <right style="medium">
        <color auto="1"/>
      </right>
      <top style="hair">
        <color auto="1"/>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hair">
        <color auto="1"/>
      </bottom>
      <diagonal/>
    </border>
    <border>
      <left style="thin">
        <color auto="1"/>
      </left>
      <right style="thin">
        <color auto="1"/>
      </right>
      <top style="hair">
        <color auto="1"/>
      </top>
      <bottom style="thin">
        <color auto="1"/>
      </bottom>
      <diagonal/>
    </border>
    <border diagonalUp="1">
      <left style="medium">
        <color auto="1"/>
      </left>
      <right style="medium">
        <color auto="1"/>
      </right>
      <top style="medium">
        <color auto="1"/>
      </top>
      <bottom style="medium">
        <color auto="1"/>
      </bottom>
      <diagonal style="thin">
        <color auto="1"/>
      </diagonal>
    </border>
    <border>
      <left style="medium">
        <color auto="1"/>
      </left>
      <right style="medium">
        <color auto="1"/>
      </right>
      <top/>
      <bottom style="medium">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bottom/>
      <diagonal/>
    </border>
    <border>
      <left style="thin">
        <color auto="1"/>
      </left>
      <right/>
      <top style="medium">
        <color indexed="64"/>
      </top>
      <bottom style="thin">
        <color auto="1"/>
      </bottom>
      <diagonal/>
    </border>
    <border>
      <left style="thin">
        <color auto="1"/>
      </left>
      <right/>
      <top style="thin">
        <color auto="1"/>
      </top>
      <bottom style="medium">
        <color indexed="64"/>
      </bottom>
      <diagonal/>
    </border>
    <border>
      <left/>
      <right/>
      <top style="medium">
        <color indexed="64"/>
      </top>
      <bottom/>
      <diagonal/>
    </border>
    <border>
      <left/>
      <right/>
      <top/>
      <bottom style="medium">
        <color auto="1"/>
      </bottom>
      <diagonal/>
    </border>
    <border>
      <left/>
      <right style="thin">
        <color auto="1"/>
      </right>
      <top style="medium">
        <color auto="1"/>
      </top>
      <bottom style="thin">
        <color auto="1"/>
      </bottom>
      <diagonal/>
    </border>
    <border>
      <left/>
      <right style="medium">
        <color auto="1"/>
      </right>
      <top/>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right/>
      <top style="thin">
        <color auto="1"/>
      </top>
      <bottom style="medium">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top style="thin">
        <color auto="1"/>
      </top>
      <bottom style="medium">
        <color indexed="64"/>
      </bottom>
      <diagonal/>
    </border>
    <border>
      <left/>
      <right/>
      <top style="medium">
        <color indexed="64"/>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medium">
        <color indexed="53"/>
      </left>
      <right/>
      <top style="medium">
        <color indexed="53"/>
      </top>
      <bottom style="medium">
        <color indexed="53"/>
      </bottom>
      <diagonal/>
    </border>
    <border>
      <left/>
      <right style="medium">
        <color indexed="53"/>
      </right>
      <top style="medium">
        <color indexed="53"/>
      </top>
      <bottom style="medium">
        <color indexed="53"/>
      </bottom>
      <diagonal/>
    </border>
    <border>
      <left/>
      <right/>
      <top style="thin">
        <color auto="1"/>
      </top>
      <bottom style="medium">
        <color indexed="53"/>
      </bottom>
      <diagonal/>
    </border>
    <border>
      <left/>
      <right/>
      <top style="medium">
        <color indexed="53"/>
      </top>
      <bottom style="medium">
        <color indexed="53"/>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top/>
      <bottom style="thin">
        <color indexed="8"/>
      </bottom>
      <diagonal/>
    </border>
    <border>
      <left style="thin">
        <color auto="1"/>
      </left>
      <right/>
      <top style="thin">
        <color auto="1"/>
      </top>
      <bottom style="thin">
        <color indexed="8"/>
      </bottom>
      <diagonal/>
    </border>
    <border>
      <left/>
      <right/>
      <top style="thin">
        <color auto="1"/>
      </top>
      <bottom style="thin">
        <color indexed="8"/>
      </bottom>
      <diagonal/>
    </border>
    <border>
      <left/>
      <right style="thin">
        <color auto="1"/>
      </right>
      <top style="thin">
        <color auto="1"/>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indexed="8"/>
      </right>
      <top style="thin">
        <color indexed="8"/>
      </top>
      <bottom style="thin">
        <color indexed="8"/>
      </bottom>
      <diagonal/>
    </border>
    <border>
      <left/>
      <right style="thin">
        <color auto="1"/>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auto="1"/>
      </left>
      <right/>
      <top style="thin">
        <color indexed="8"/>
      </top>
      <bottom style="thin">
        <color indexed="8"/>
      </bottom>
      <diagonal/>
    </border>
    <border>
      <left style="thin">
        <color auto="1"/>
      </left>
      <right style="thin">
        <color indexed="8"/>
      </right>
      <top style="thin">
        <color indexed="8"/>
      </top>
      <bottom style="thin">
        <color auto="1"/>
      </bottom>
      <diagonal/>
    </border>
    <border>
      <left style="thin">
        <color indexed="8"/>
      </left>
      <right/>
      <top style="thin">
        <color indexed="8"/>
      </top>
      <bottom style="thin">
        <color auto="1"/>
      </bottom>
      <diagonal/>
    </border>
    <border>
      <left/>
      <right style="thin">
        <color auto="1"/>
      </right>
      <top style="thin">
        <color indexed="8"/>
      </top>
      <bottom style="thin">
        <color auto="1"/>
      </bottom>
      <diagonal/>
    </border>
    <border>
      <left style="thin">
        <color indexed="8"/>
      </left>
      <right style="medium">
        <color indexed="53"/>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hair">
        <color auto="1"/>
      </bottom>
      <diagonal/>
    </border>
    <border>
      <left style="thin">
        <color auto="1"/>
      </left>
      <right/>
      <top style="thin">
        <color auto="1"/>
      </top>
      <bottom style="double">
        <color auto="1"/>
      </bottom>
      <diagonal/>
    </border>
    <border>
      <left style="thin">
        <color auto="1"/>
      </left>
      <right/>
      <top/>
      <bottom style="hair">
        <color auto="1"/>
      </bottom>
      <diagonal/>
    </border>
    <border>
      <left style="thin">
        <color auto="1"/>
      </left>
      <right/>
      <top style="hair">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auto="1"/>
      </right>
      <top style="medium">
        <color indexed="64"/>
      </top>
      <bottom style="hair">
        <color auto="1"/>
      </bottom>
      <diagonal/>
    </border>
    <border>
      <left style="thin">
        <color auto="1"/>
      </left>
      <right style="thin">
        <color auto="1"/>
      </right>
      <top style="medium">
        <color indexed="64"/>
      </top>
      <bottom style="hair">
        <color auto="1"/>
      </bottom>
      <diagonal/>
    </border>
    <border>
      <left style="thin">
        <color auto="1"/>
      </left>
      <right style="medium">
        <color indexed="64"/>
      </right>
      <top style="medium">
        <color indexed="64"/>
      </top>
      <bottom style="hair">
        <color auto="1"/>
      </bottom>
      <diagonal/>
    </border>
    <border>
      <left style="thin">
        <color auto="1"/>
      </left>
      <right style="hair">
        <color auto="1"/>
      </right>
      <top style="thin">
        <color auto="1"/>
      </top>
      <bottom style="double">
        <color auto="1"/>
      </bottom>
      <diagonal/>
    </border>
    <border>
      <left style="hair">
        <color auto="1"/>
      </left>
      <right style="thin">
        <color auto="1"/>
      </right>
      <top style="thin">
        <color auto="1"/>
      </top>
      <bottom style="double">
        <color auto="1"/>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thin">
        <color auto="1"/>
      </right>
      <top style="hair">
        <color auto="1"/>
      </top>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right style="thin">
        <color auto="1"/>
      </right>
      <top style="hair">
        <color auto="1"/>
      </top>
      <bottom style="thin">
        <color indexed="64"/>
      </bottom>
      <diagonal/>
    </border>
    <border>
      <left style="thin">
        <color auto="1"/>
      </left>
      <right style="thin">
        <color auto="1"/>
      </right>
      <top/>
      <bottom style="thin">
        <color indexed="64"/>
      </bottom>
      <diagonal/>
    </border>
    <border>
      <left/>
      <right/>
      <top style="double">
        <color auto="1"/>
      </top>
      <bottom/>
      <diagonal/>
    </border>
    <border>
      <left/>
      <right/>
      <top/>
      <bottom style="hair">
        <color auto="1"/>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top/>
      <bottom/>
      <diagonal/>
    </border>
    <border>
      <left/>
      <right style="thin">
        <color indexed="8"/>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medium">
        <color auto="1"/>
      </bottom>
      <diagonal/>
    </border>
    <border>
      <left style="medium">
        <color auto="1"/>
      </left>
      <right/>
      <top style="thin">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medium">
        <color auto="1"/>
      </top>
      <bottom/>
      <diagonal/>
    </border>
    <border>
      <left style="thin">
        <color auto="1"/>
      </left>
      <right/>
      <top style="medium">
        <color auto="1"/>
      </top>
      <bottom/>
      <diagonal/>
    </border>
    <border>
      <left style="medium">
        <color auto="1"/>
      </left>
      <right style="thin">
        <color auto="1"/>
      </right>
      <top/>
      <bottom style="double">
        <color auto="1"/>
      </bottom>
      <diagonal/>
    </border>
    <border>
      <left style="thin">
        <color auto="1"/>
      </left>
      <right style="thin">
        <color auto="1"/>
      </right>
      <top/>
      <bottom style="double">
        <color auto="1"/>
      </bottom>
      <diagonal/>
    </border>
    <border>
      <left style="thin">
        <color auto="1"/>
      </left>
      <right/>
      <top/>
      <bottom style="double">
        <color auto="1"/>
      </bottom>
      <diagonal/>
    </border>
    <border>
      <left style="medium">
        <color auto="1"/>
      </left>
      <right style="medium">
        <color auto="1"/>
      </right>
      <top/>
      <bottom style="double">
        <color auto="1"/>
      </bottom>
      <diagonal/>
    </border>
    <border>
      <left style="medium">
        <color auto="1"/>
      </left>
      <right style="thin">
        <color auto="1"/>
      </right>
      <top/>
      <bottom style="hair">
        <color auto="1"/>
      </bottom>
      <diagonal/>
    </border>
    <border>
      <left style="medium">
        <color auto="1"/>
      </left>
      <right style="medium">
        <color auto="1"/>
      </right>
      <top/>
      <bottom style="hair">
        <color auto="1"/>
      </bottom>
      <diagonal/>
    </border>
    <border>
      <left style="medium">
        <color auto="1"/>
      </left>
      <right style="medium">
        <color auto="1"/>
      </right>
      <top style="hair">
        <color auto="1"/>
      </top>
      <bottom style="hair">
        <color auto="1"/>
      </bottom>
      <diagonal/>
    </border>
    <border>
      <left style="medium">
        <color auto="1"/>
      </left>
      <right/>
      <top style="hair">
        <color auto="1"/>
      </top>
      <bottom style="hair">
        <color auto="1"/>
      </bottom>
      <diagonal/>
    </border>
    <border>
      <left style="medium">
        <color auto="1"/>
      </left>
      <right style="thin">
        <color auto="1"/>
      </right>
      <top style="hair">
        <color auto="1"/>
      </top>
      <bottom/>
      <diagonal/>
    </border>
    <border>
      <left style="thin">
        <color auto="1"/>
      </left>
      <right/>
      <top style="hair">
        <color auto="1"/>
      </top>
      <bottom/>
      <diagonal/>
    </border>
    <border>
      <left style="medium">
        <color auto="1"/>
      </left>
      <right style="medium">
        <color auto="1"/>
      </right>
      <top style="hair">
        <color auto="1"/>
      </top>
      <bottom/>
      <diagonal/>
    </border>
    <border>
      <left style="thin">
        <color auto="1"/>
      </left>
      <right/>
      <top style="medium">
        <color auto="1"/>
      </top>
      <bottom style="hair">
        <color auto="1"/>
      </bottom>
      <diagonal/>
    </border>
    <border>
      <left style="medium">
        <color auto="1"/>
      </left>
      <right style="medium">
        <color auto="1"/>
      </right>
      <top style="medium">
        <color auto="1"/>
      </top>
      <bottom style="hair">
        <color auto="1"/>
      </bottom>
      <diagonal/>
    </border>
    <border>
      <left style="thin">
        <color auto="1"/>
      </left>
      <right/>
      <top style="hair">
        <color auto="1"/>
      </top>
      <bottom style="medium">
        <color auto="1"/>
      </bottom>
      <diagonal/>
    </border>
    <border>
      <left style="medium">
        <color auto="1"/>
      </left>
      <right style="medium">
        <color auto="1"/>
      </right>
      <top style="hair">
        <color auto="1"/>
      </top>
      <bottom style="medium">
        <color auto="1"/>
      </bottom>
      <diagonal/>
    </border>
    <border>
      <left/>
      <right/>
      <top/>
      <bottom style="thin">
        <color auto="1"/>
      </bottom>
      <diagonal/>
    </border>
    <border>
      <left/>
      <right style="thin">
        <color auto="1"/>
      </right>
      <top/>
      <bottom/>
      <diagonal/>
    </border>
    <border>
      <left/>
      <right style="thin">
        <color auto="1"/>
      </right>
      <top/>
      <bottom style="thin">
        <color auto="1"/>
      </bottom>
      <diagonal/>
    </border>
    <border>
      <left style="thin">
        <color auto="1"/>
      </left>
      <right/>
      <top/>
      <bottom style="thin">
        <color auto="1"/>
      </bottom>
      <diagonal/>
    </border>
    <border>
      <left style="medium">
        <color auto="1"/>
      </left>
      <right style="medium">
        <color auto="1"/>
      </right>
      <top/>
      <bottom style="medium">
        <color auto="1"/>
      </bottom>
      <diagonal/>
    </border>
    <border>
      <left style="medium">
        <color auto="1"/>
      </left>
      <right/>
      <top/>
      <bottom style="medium">
        <color auto="1"/>
      </bottom>
      <diagonal/>
    </border>
    <border>
      <left/>
      <right/>
      <top style="hair">
        <color auto="1"/>
      </top>
      <bottom/>
      <diagonal/>
    </border>
    <border>
      <left/>
      <right/>
      <top style="medium">
        <color auto="1"/>
      </top>
      <bottom style="thin">
        <color auto="1"/>
      </bottom>
      <diagonal/>
    </border>
    <border diagonalDown="1">
      <left style="thin">
        <color auto="1"/>
      </left>
      <right style="thin">
        <color auto="1"/>
      </right>
      <top style="hair">
        <color auto="1"/>
      </top>
      <bottom style="thin">
        <color auto="1"/>
      </bottom>
      <diagonal style="thin">
        <color auto="1"/>
      </diagonal>
    </border>
    <border>
      <left style="thin">
        <color auto="1"/>
      </left>
      <right/>
      <top style="thin">
        <color auto="1"/>
      </top>
      <bottom style="medium">
        <color auto="1"/>
      </bottom>
      <diagonal/>
    </border>
    <border diagonalUp="1">
      <left style="thin">
        <color auto="1"/>
      </left>
      <right/>
      <top style="thin">
        <color auto="1"/>
      </top>
      <bottom style="thin">
        <color auto="1"/>
      </bottom>
      <diagonal style="thin">
        <color auto="1"/>
      </diagonal>
    </border>
    <border>
      <left style="thin">
        <color auto="1"/>
      </left>
      <right/>
      <top/>
      <bottom/>
      <diagonal/>
    </border>
    <border>
      <left/>
      <right style="thin">
        <color auto="1"/>
      </right>
      <top style="hair">
        <color auto="1"/>
      </top>
      <bottom/>
      <diagonal/>
    </border>
    <border>
      <left/>
      <right style="thin">
        <color auto="1"/>
      </right>
      <top style="hair">
        <color auto="1"/>
      </top>
      <bottom style="medium">
        <color auto="1"/>
      </bottom>
      <diagonal/>
    </border>
    <border>
      <left style="thin">
        <color auto="1"/>
      </left>
      <right/>
      <top style="thin">
        <color auto="1"/>
      </top>
      <bottom style="hair">
        <color auto="1"/>
      </bottom>
      <diagonal/>
    </border>
    <border>
      <left/>
      <right/>
      <top style="hair">
        <color auto="1"/>
      </top>
      <bottom style="thin">
        <color auto="1"/>
      </bottom>
      <diagonal/>
    </border>
  </borders>
  <cellStyleXfs count="8">
    <xf numFmtId="0" fontId="0" fillId="0" borderId="0">
      <alignment vertical="center"/>
    </xf>
    <xf numFmtId="9" fontId="3" fillId="0" borderId="0" applyFon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7" fillId="0" borderId="0" applyFont="0" applyFill="0" applyBorder="0" applyAlignment="0" applyProtection="0">
      <alignment vertical="center"/>
    </xf>
    <xf numFmtId="40" fontId="32" fillId="0" borderId="0" applyFont="0" applyFill="0" applyBorder="0" applyAlignment="0" applyProtection="0">
      <alignment vertical="center"/>
    </xf>
    <xf numFmtId="0" fontId="42" fillId="0" borderId="0">
      <alignment vertical="center"/>
    </xf>
    <xf numFmtId="0" fontId="81" fillId="0" borderId="0"/>
  </cellStyleXfs>
  <cellXfs count="855">
    <xf numFmtId="0" fontId="0" fillId="0" borderId="0" xfId="0">
      <alignment vertical="center"/>
    </xf>
    <xf numFmtId="0" fontId="1" fillId="0" borderId="0" xfId="0" applyFont="1" applyAlignment="1">
      <alignment vertical="center"/>
    </xf>
    <xf numFmtId="0" fontId="1" fillId="0" borderId="0" xfId="0" applyFont="1" applyAlignment="1">
      <alignment vertical="center" shrinkToFit="1"/>
    </xf>
    <xf numFmtId="0" fontId="1" fillId="0" borderId="0" xfId="0" applyFont="1" applyAlignment="1">
      <alignment vertical="center"/>
    </xf>
    <xf numFmtId="0" fontId="1" fillId="0" borderId="1" xfId="0" applyFont="1" applyBorder="1" applyAlignment="1">
      <alignment vertical="center" shrinkToFit="1"/>
    </xf>
    <xf numFmtId="0" fontId="1" fillId="0" borderId="5" xfId="0" applyFont="1" applyBorder="1" applyAlignment="1">
      <alignment vertical="center" shrinkToFit="1"/>
    </xf>
    <xf numFmtId="0" fontId="1" fillId="0" borderId="9" xfId="0" applyFont="1" applyBorder="1" applyAlignment="1">
      <alignment vertical="center" shrinkToFit="1"/>
    </xf>
    <xf numFmtId="0" fontId="1" fillId="0" borderId="19" xfId="0" applyFont="1" applyBorder="1" applyAlignment="1">
      <alignment vertical="center" shrinkToFit="1"/>
    </xf>
    <xf numFmtId="0" fontId="1" fillId="0" borderId="20" xfId="0" applyFont="1" applyBorder="1" applyAlignment="1">
      <alignment vertical="center" shrinkToFit="1"/>
    </xf>
    <xf numFmtId="176" fontId="1" fillId="0" borderId="20" xfId="0" applyNumberFormat="1" applyFont="1" applyBorder="1" applyAlignment="1">
      <alignment vertical="center" shrinkToFit="1"/>
    </xf>
    <xf numFmtId="9" fontId="1" fillId="0" borderId="21" xfId="1" applyFont="1" applyBorder="1" applyAlignment="1">
      <alignment vertical="center" shrinkToFit="1"/>
    </xf>
    <xf numFmtId="0" fontId="1" fillId="0" borderId="22" xfId="0" applyFont="1" applyBorder="1" applyAlignment="1">
      <alignment vertical="center" shrinkToFit="1"/>
    </xf>
    <xf numFmtId="0" fontId="1" fillId="0" borderId="23" xfId="0" applyFont="1" applyBorder="1" applyAlignment="1">
      <alignment vertical="center" shrinkToFit="1"/>
    </xf>
    <xf numFmtId="176" fontId="1" fillId="0" borderId="23" xfId="0" applyNumberFormat="1" applyFont="1" applyBorder="1" applyAlignment="1">
      <alignment vertical="center" shrinkToFit="1"/>
    </xf>
    <xf numFmtId="9" fontId="1" fillId="0" borderId="24" xfId="1" applyFont="1" applyBorder="1" applyAlignment="1">
      <alignment vertical="center" shrinkToFit="1"/>
    </xf>
    <xf numFmtId="176" fontId="1" fillId="0" borderId="0" xfId="0" applyNumberFormat="1" applyFont="1" applyAlignment="1">
      <alignment vertical="center" shrinkToFit="1"/>
    </xf>
    <xf numFmtId="0" fontId="1" fillId="0" borderId="25" xfId="0" applyFont="1" applyBorder="1" applyAlignment="1">
      <alignment vertical="center"/>
    </xf>
    <xf numFmtId="178" fontId="1" fillId="0" borderId="26" xfId="0" applyNumberFormat="1" applyFont="1" applyBorder="1" applyAlignment="1">
      <alignment vertical="center"/>
    </xf>
    <xf numFmtId="177" fontId="1" fillId="0" borderId="26" xfId="0" applyNumberFormat="1" applyFont="1" applyBorder="1" applyAlignment="1">
      <alignment vertical="center"/>
    </xf>
    <xf numFmtId="178" fontId="1" fillId="0" borderId="27" xfId="0" applyNumberFormat="1" applyFont="1" applyBorder="1" applyAlignment="1">
      <alignment vertical="center"/>
    </xf>
    <xf numFmtId="0" fontId="1" fillId="0" borderId="26" xfId="0" applyFont="1" applyBorder="1" applyAlignment="1">
      <alignment vertical="center"/>
    </xf>
    <xf numFmtId="0" fontId="1" fillId="0" borderId="26" xfId="0" applyFont="1" applyBorder="1" applyAlignment="1">
      <alignment vertical="center" shrinkToFit="1"/>
    </xf>
    <xf numFmtId="0" fontId="1" fillId="0" borderId="30" xfId="0" applyFont="1" applyBorder="1" applyAlignment="1">
      <alignment vertical="center"/>
    </xf>
    <xf numFmtId="0" fontId="1" fillId="0" borderId="30" xfId="0" applyFont="1" applyBorder="1" applyAlignment="1">
      <alignment vertical="center" shrinkToFit="1"/>
    </xf>
    <xf numFmtId="0" fontId="1" fillId="0" borderId="31" xfId="0" applyFont="1" applyBorder="1" applyAlignment="1">
      <alignment vertical="center"/>
    </xf>
    <xf numFmtId="0" fontId="1" fillId="0" borderId="20" xfId="0" applyFont="1" applyBorder="1" applyAlignment="1">
      <alignment vertical="center"/>
    </xf>
    <xf numFmtId="0" fontId="1" fillId="0" borderId="32" xfId="0" applyFont="1" applyBorder="1" applyAlignment="1">
      <alignment vertical="center"/>
    </xf>
    <xf numFmtId="179" fontId="1" fillId="0" borderId="26" xfId="0" applyNumberFormat="1" applyFont="1" applyBorder="1" applyAlignment="1">
      <alignment vertical="center"/>
    </xf>
    <xf numFmtId="0" fontId="1" fillId="0" borderId="27" xfId="0" applyFont="1" applyBorder="1" applyAlignment="1">
      <alignment vertical="center"/>
    </xf>
    <xf numFmtId="0" fontId="1" fillId="0" borderId="34" xfId="0" applyFont="1" applyBorder="1" applyAlignment="1">
      <alignment vertical="center"/>
    </xf>
    <xf numFmtId="0" fontId="1" fillId="3" borderId="0" xfId="0" applyFont="1" applyFill="1" applyAlignment="1">
      <alignment vertical="center" shrinkToFit="1"/>
    </xf>
    <xf numFmtId="0" fontId="1" fillId="3" borderId="25" xfId="0" applyFont="1" applyFill="1" applyBorder="1" applyAlignment="1">
      <alignment horizontal="center" vertical="center"/>
    </xf>
    <xf numFmtId="0" fontId="1" fillId="3" borderId="31" xfId="0" applyFont="1" applyFill="1" applyBorder="1" applyAlignment="1">
      <alignment vertical="center"/>
    </xf>
    <xf numFmtId="0" fontId="1" fillId="3" borderId="20" xfId="0" applyFont="1" applyFill="1" applyBorder="1" applyAlignment="1">
      <alignment vertical="center"/>
    </xf>
    <xf numFmtId="0" fontId="1" fillId="3" borderId="32" xfId="0" applyFont="1" applyFill="1" applyBorder="1" applyAlignment="1">
      <alignment vertical="center"/>
    </xf>
    <xf numFmtId="0" fontId="1" fillId="3" borderId="26" xfId="0" applyFont="1" applyFill="1" applyBorder="1" applyAlignment="1">
      <alignment vertical="center"/>
    </xf>
    <xf numFmtId="0" fontId="1" fillId="3" borderId="33" xfId="0" applyFont="1" applyFill="1" applyBorder="1" applyAlignment="1">
      <alignment vertical="center"/>
    </xf>
    <xf numFmtId="10" fontId="1" fillId="0" borderId="26" xfId="0" applyNumberFormat="1" applyFont="1" applyBorder="1" applyAlignment="1">
      <alignment vertical="center"/>
    </xf>
    <xf numFmtId="178" fontId="1" fillId="0" borderId="20" xfId="0" applyNumberFormat="1" applyFont="1" applyBorder="1" applyAlignment="1">
      <alignment vertical="center" shrinkToFit="1"/>
    </xf>
    <xf numFmtId="178" fontId="1" fillId="0" borderId="23" xfId="0" applyNumberFormat="1" applyFont="1" applyBorder="1" applyAlignment="1">
      <alignment vertical="center" shrinkToFit="1"/>
    </xf>
    <xf numFmtId="0" fontId="1" fillId="3" borderId="13" xfId="0" applyFont="1" applyFill="1" applyBorder="1" applyAlignment="1">
      <alignment vertical="center" shrinkToFit="1"/>
    </xf>
    <xf numFmtId="0" fontId="1" fillId="3" borderId="14" xfId="0" applyFont="1" applyFill="1" applyBorder="1" applyAlignment="1">
      <alignment vertical="center" shrinkToFit="1"/>
    </xf>
    <xf numFmtId="0" fontId="1" fillId="3" borderId="15" xfId="0" applyFont="1" applyFill="1" applyBorder="1" applyAlignment="1">
      <alignment vertical="center" shrinkToFit="1"/>
    </xf>
    <xf numFmtId="0" fontId="1" fillId="5" borderId="16" xfId="0" applyFont="1" applyFill="1" applyBorder="1" applyAlignment="1">
      <alignment vertical="center" shrinkToFit="1"/>
    </xf>
    <xf numFmtId="0" fontId="1" fillId="5" borderId="17" xfId="0" applyFont="1" applyFill="1" applyBorder="1" applyAlignment="1">
      <alignment vertical="center" shrinkToFit="1"/>
    </xf>
    <xf numFmtId="14" fontId="1" fillId="5" borderId="17" xfId="0" applyNumberFormat="1" applyFont="1" applyFill="1" applyBorder="1" applyAlignment="1">
      <alignment vertical="center" shrinkToFit="1"/>
    </xf>
    <xf numFmtId="178" fontId="1" fillId="5" borderId="17" xfId="0" applyNumberFormat="1" applyFont="1" applyFill="1" applyBorder="1" applyAlignment="1">
      <alignment vertical="center" shrinkToFit="1"/>
    </xf>
    <xf numFmtId="9" fontId="1" fillId="5" borderId="18" xfId="1" applyFont="1" applyFill="1" applyBorder="1" applyAlignment="1">
      <alignment vertical="center" shrinkToFit="1"/>
    </xf>
    <xf numFmtId="0" fontId="1" fillId="6" borderId="0" xfId="0" applyFont="1" applyFill="1" applyAlignment="1">
      <alignment vertical="center"/>
    </xf>
    <xf numFmtId="0" fontId="1" fillId="0" borderId="28" xfId="0" applyFont="1" applyBorder="1" applyAlignment="1">
      <alignment vertical="center"/>
    </xf>
    <xf numFmtId="0" fontId="1" fillId="0" borderId="29" xfId="0" applyFont="1" applyBorder="1" applyAlignment="1">
      <alignment vertical="center"/>
    </xf>
    <xf numFmtId="0" fontId="1" fillId="0" borderId="37" xfId="0" applyFont="1" applyBorder="1" applyAlignment="1">
      <alignment vertical="center"/>
    </xf>
    <xf numFmtId="0" fontId="1" fillId="0" borderId="38" xfId="0" applyFont="1" applyBorder="1" applyAlignment="1">
      <alignment vertical="center"/>
    </xf>
    <xf numFmtId="0" fontId="1" fillId="0" borderId="39" xfId="0" applyFont="1" applyBorder="1" applyAlignment="1">
      <alignment vertical="center"/>
    </xf>
    <xf numFmtId="0" fontId="1" fillId="0" borderId="40" xfId="0" applyFont="1" applyBorder="1" applyAlignment="1">
      <alignment vertical="center"/>
    </xf>
    <xf numFmtId="0" fontId="9" fillId="0" borderId="0" xfId="0" applyFont="1" applyAlignment="1">
      <alignment vertical="center"/>
    </xf>
    <xf numFmtId="0" fontId="10" fillId="0" borderId="0" xfId="0" applyFont="1" applyAlignment="1">
      <alignment vertical="center"/>
    </xf>
    <xf numFmtId="0" fontId="1" fillId="0" borderId="45" xfId="0" applyFont="1" applyBorder="1" applyAlignment="1">
      <alignment horizontal="center" vertical="center"/>
    </xf>
    <xf numFmtId="0" fontId="1" fillId="0" borderId="46" xfId="0" applyFont="1" applyBorder="1" applyAlignment="1">
      <alignment vertical="center"/>
    </xf>
    <xf numFmtId="0" fontId="1" fillId="0" borderId="47" xfId="0" applyFont="1" applyBorder="1" applyAlignment="1">
      <alignment vertical="center"/>
    </xf>
    <xf numFmtId="0" fontId="1" fillId="0" borderId="0" xfId="0" applyFont="1" applyBorder="1" applyAlignment="1">
      <alignment horizontal="center" vertical="center"/>
    </xf>
    <xf numFmtId="0" fontId="1" fillId="0" borderId="0" xfId="0" applyFont="1" applyBorder="1" applyAlignment="1">
      <alignment horizontal="left" vertical="center"/>
    </xf>
    <xf numFmtId="0" fontId="6" fillId="0" borderId="0" xfId="3">
      <alignment vertical="center"/>
    </xf>
    <xf numFmtId="178" fontId="1" fillId="0" borderId="0" xfId="0" applyNumberFormat="1" applyFont="1" applyBorder="1" applyAlignment="1">
      <alignment vertical="center"/>
    </xf>
    <xf numFmtId="178" fontId="1" fillId="0" borderId="20" xfId="0" applyNumberFormat="1" applyFont="1" applyBorder="1" applyAlignment="1">
      <alignment vertical="center"/>
    </xf>
    <xf numFmtId="178" fontId="1" fillId="0" borderId="31" xfId="0" applyNumberFormat="1" applyFont="1" applyBorder="1" applyAlignment="1">
      <alignment vertical="center"/>
    </xf>
    <xf numFmtId="178" fontId="1" fillId="0" borderId="30" xfId="0" applyNumberFormat="1" applyFont="1" applyBorder="1" applyAlignment="1">
      <alignment vertical="center"/>
    </xf>
    <xf numFmtId="179" fontId="1" fillId="0" borderId="31" xfId="4" applyNumberFormat="1" applyFont="1" applyBorder="1" applyAlignment="1">
      <alignment vertical="center"/>
    </xf>
    <xf numFmtId="179" fontId="1" fillId="0" borderId="20" xfId="4" applyNumberFormat="1" applyFont="1" applyBorder="1" applyAlignment="1">
      <alignment vertical="center"/>
    </xf>
    <xf numFmtId="179" fontId="1" fillId="0" borderId="32" xfId="4" applyNumberFormat="1" applyFont="1" applyBorder="1" applyAlignment="1">
      <alignment vertical="center"/>
    </xf>
    <xf numFmtId="179" fontId="1" fillId="0" borderId="36" xfId="4" applyNumberFormat="1" applyFont="1" applyBorder="1" applyAlignment="1">
      <alignment vertical="center"/>
    </xf>
    <xf numFmtId="0" fontId="1" fillId="0" borderId="53" xfId="0" applyFont="1" applyBorder="1" applyAlignment="1">
      <alignment vertical="center"/>
    </xf>
    <xf numFmtId="0" fontId="1" fillId="0" borderId="55" xfId="0" applyFont="1" applyBorder="1" applyAlignment="1">
      <alignment horizontal="right" vertical="center"/>
    </xf>
    <xf numFmtId="0" fontId="1" fillId="0" borderId="54" xfId="0" applyFont="1" applyBorder="1" applyAlignment="1">
      <alignment horizontal="center" vertical="center"/>
    </xf>
    <xf numFmtId="0" fontId="11" fillId="0" borderId="0" xfId="0" applyFont="1" applyAlignment="1">
      <alignment horizontal="left" vertical="center" indent="1"/>
    </xf>
    <xf numFmtId="0" fontId="1" fillId="0" borderId="56" xfId="0" applyFont="1" applyBorder="1" applyAlignment="1">
      <alignment horizontal="right" vertical="center"/>
    </xf>
    <xf numFmtId="0" fontId="1" fillId="0" borderId="58" xfId="0" applyFont="1" applyBorder="1" applyAlignment="1">
      <alignment vertical="center"/>
    </xf>
    <xf numFmtId="0" fontId="1" fillId="0" borderId="57" xfId="0" applyFont="1" applyBorder="1" applyAlignment="1">
      <alignment horizontal="center" vertical="center"/>
    </xf>
    <xf numFmtId="0" fontId="1" fillId="0" borderId="45" xfId="0" applyFont="1" applyBorder="1" applyAlignment="1">
      <alignment horizontal="right" vertical="center"/>
    </xf>
    <xf numFmtId="0" fontId="1" fillId="2" borderId="41" xfId="0" applyFont="1" applyFill="1" applyBorder="1" applyAlignment="1">
      <alignment horizontal="center" vertical="center"/>
    </xf>
    <xf numFmtId="0" fontId="1" fillId="2" borderId="42" xfId="0" applyFont="1" applyFill="1" applyBorder="1" applyAlignment="1">
      <alignment horizontal="center" vertical="center"/>
    </xf>
    <xf numFmtId="0" fontId="1" fillId="2" borderId="43" xfId="0" applyFont="1" applyFill="1" applyBorder="1" applyAlignment="1">
      <alignment horizontal="center" vertical="center"/>
    </xf>
    <xf numFmtId="0" fontId="1" fillId="0" borderId="59" xfId="0" applyFont="1" applyBorder="1" applyAlignment="1">
      <alignment horizontal="center" vertical="center"/>
    </xf>
    <xf numFmtId="0" fontId="1" fillId="0" borderId="54" xfId="0" applyFont="1" applyBorder="1" applyAlignment="1">
      <alignment horizontal="right" vertical="center"/>
    </xf>
    <xf numFmtId="0" fontId="15" fillId="0" borderId="0" xfId="0" applyFont="1" applyAlignment="1">
      <alignment vertical="center" wrapText="1"/>
    </xf>
    <xf numFmtId="0" fontId="16" fillId="0" borderId="0" xfId="0" applyFont="1" applyAlignment="1">
      <alignment vertical="center" shrinkToFit="1"/>
    </xf>
    <xf numFmtId="38" fontId="1" fillId="0" borderId="60" xfId="4" applyFont="1" applyBorder="1" applyAlignment="1">
      <alignment vertical="center"/>
    </xf>
    <xf numFmtId="0" fontId="1" fillId="0" borderId="60" xfId="0" applyFont="1" applyBorder="1" applyAlignment="1">
      <alignment vertical="center"/>
    </xf>
    <xf numFmtId="0" fontId="1" fillId="0" borderId="44" xfId="0" applyFont="1" applyBorder="1" applyAlignment="1">
      <alignment horizontal="center" vertical="center"/>
    </xf>
    <xf numFmtId="0" fontId="1" fillId="0" borderId="49" xfId="0" applyFont="1" applyBorder="1" applyAlignment="1">
      <alignment horizontal="center" vertical="center"/>
    </xf>
    <xf numFmtId="0" fontId="1" fillId="0" borderId="52" xfId="0" applyFont="1" applyBorder="1" applyAlignment="1">
      <alignment horizontal="center" vertical="center"/>
    </xf>
    <xf numFmtId="0" fontId="1" fillId="0" borderId="42" xfId="0" applyFont="1" applyBorder="1" applyAlignment="1">
      <alignment horizontal="center" vertical="center"/>
    </xf>
    <xf numFmtId="0" fontId="18" fillId="0" borderId="0" xfId="0" applyFont="1">
      <alignment vertical="center"/>
    </xf>
    <xf numFmtId="0" fontId="19" fillId="0" borderId="0" xfId="0" applyFont="1">
      <alignment vertical="center"/>
    </xf>
    <xf numFmtId="0" fontId="20" fillId="0" borderId="0" xfId="0" applyFont="1">
      <alignment vertical="center"/>
    </xf>
    <xf numFmtId="0" fontId="20" fillId="0" borderId="0" xfId="0" applyFont="1" applyAlignment="1">
      <alignment horizontal="center" vertical="center"/>
    </xf>
    <xf numFmtId="0" fontId="21" fillId="0" borderId="0" xfId="0" applyFont="1" applyAlignment="1">
      <alignment horizontal="right" vertical="center"/>
    </xf>
    <xf numFmtId="0" fontId="22" fillId="0" borderId="0" xfId="0" applyFont="1">
      <alignment vertical="center"/>
    </xf>
    <xf numFmtId="0" fontId="24" fillId="0" borderId="0" xfId="0" applyFont="1">
      <alignment vertical="center"/>
    </xf>
    <xf numFmtId="0" fontId="25" fillId="0" borderId="0" xfId="0" applyFont="1">
      <alignment vertical="center"/>
    </xf>
    <xf numFmtId="0" fontId="26" fillId="0" borderId="0" xfId="0" applyFont="1" applyAlignment="1">
      <alignment horizontal="center" vertical="center"/>
    </xf>
    <xf numFmtId="0" fontId="20" fillId="2" borderId="61" xfId="0" applyFont="1" applyFill="1" applyBorder="1">
      <alignment vertical="center"/>
    </xf>
    <xf numFmtId="0" fontId="20" fillId="0" borderId="61" xfId="0" applyFont="1" applyBorder="1" applyAlignment="1">
      <alignment horizontal="right" vertical="center"/>
    </xf>
    <xf numFmtId="0" fontId="24" fillId="0" borderId="63" xfId="0" applyFont="1" applyBorder="1" applyAlignment="1">
      <alignment horizontal="right" vertical="center" wrapText="1"/>
    </xf>
    <xf numFmtId="0" fontId="19" fillId="0" borderId="0" xfId="0" applyFont="1" applyAlignment="1">
      <alignment horizontal="center" vertical="center"/>
    </xf>
    <xf numFmtId="0" fontId="25" fillId="0" borderId="67" xfId="0" applyFont="1" applyBorder="1">
      <alignment vertical="center"/>
    </xf>
    <xf numFmtId="0" fontId="25" fillId="0" borderId="68" xfId="0" applyFont="1" applyBorder="1">
      <alignment vertical="center"/>
    </xf>
    <xf numFmtId="0" fontId="28" fillId="0" borderId="0" xfId="0" applyFont="1">
      <alignment vertical="center"/>
    </xf>
    <xf numFmtId="0" fontId="20" fillId="0" borderId="69" xfId="0" applyFont="1" applyBorder="1" applyAlignment="1">
      <alignment horizontal="right" vertical="center" wrapText="1"/>
    </xf>
    <xf numFmtId="0" fontId="24" fillId="0" borderId="70" xfId="0" applyFont="1" applyBorder="1" applyAlignment="1">
      <alignment horizontal="right" vertical="center" wrapText="1"/>
    </xf>
    <xf numFmtId="0" fontId="20" fillId="0" borderId="0" xfId="0" applyFont="1" applyAlignment="1">
      <alignment horizontal="left" vertical="center"/>
    </xf>
    <xf numFmtId="0" fontId="25" fillId="0" borderId="67" xfId="0" applyFont="1" applyBorder="1" applyAlignment="1">
      <alignment horizontal="left" vertical="center"/>
    </xf>
    <xf numFmtId="0" fontId="25" fillId="0" borderId="0" xfId="0" applyFont="1" applyAlignment="1">
      <alignment horizontal="left" vertical="center"/>
    </xf>
    <xf numFmtId="0" fontId="25" fillId="0" borderId="68" xfId="0" applyFont="1" applyBorder="1" applyAlignment="1">
      <alignment horizontal="left" vertical="center"/>
    </xf>
    <xf numFmtId="0" fontId="24" fillId="0" borderId="63" xfId="0" applyFont="1" applyBorder="1" applyAlignment="1">
      <alignment horizontal="right" vertical="center"/>
    </xf>
    <xf numFmtId="0" fontId="20" fillId="0" borderId="71" xfId="0" applyFont="1" applyBorder="1" applyAlignment="1">
      <alignment horizontal="center" vertical="center"/>
    </xf>
    <xf numFmtId="0" fontId="20" fillId="0" borderId="71" xfId="0" applyFont="1" applyBorder="1">
      <alignment vertical="center"/>
    </xf>
    <xf numFmtId="0" fontId="25" fillId="0" borderId="73" xfId="0" applyFont="1" applyBorder="1">
      <alignment vertical="center"/>
    </xf>
    <xf numFmtId="0" fontId="25" fillId="0" borderId="74" xfId="0" applyFont="1" applyBorder="1">
      <alignment vertical="center"/>
    </xf>
    <xf numFmtId="0" fontId="25" fillId="0" borderId="75" xfId="0" applyFont="1" applyBorder="1">
      <alignment vertical="center"/>
    </xf>
    <xf numFmtId="0" fontId="20" fillId="10" borderId="83" xfId="0" applyFont="1" applyFill="1" applyBorder="1" applyAlignment="1">
      <alignment horizontal="center" vertical="center"/>
    </xf>
    <xf numFmtId="0" fontId="20" fillId="0" borderId="80" xfId="0" applyFont="1" applyBorder="1" applyAlignment="1">
      <alignment horizontal="center" vertical="center"/>
    </xf>
    <xf numFmtId="0" fontId="26" fillId="0" borderId="84" xfId="0" applyFont="1" applyBorder="1" applyAlignment="1">
      <alignment horizontal="center" vertical="center" wrapText="1"/>
    </xf>
    <xf numFmtId="0" fontId="20" fillId="10" borderId="85" xfId="0" applyFont="1" applyFill="1" applyBorder="1" applyAlignment="1">
      <alignment horizontal="center" vertical="center" shrinkToFit="1"/>
    </xf>
    <xf numFmtId="0" fontId="20" fillId="0" borderId="80" xfId="0" applyFont="1" applyBorder="1">
      <alignment vertical="center"/>
    </xf>
    <xf numFmtId="0" fontId="26" fillId="0" borderId="82" xfId="0" applyFont="1" applyBorder="1" applyAlignment="1">
      <alignment horizontal="right" vertical="center" wrapText="1"/>
    </xf>
    <xf numFmtId="0" fontId="20" fillId="10" borderId="85" xfId="0" applyFont="1" applyFill="1" applyBorder="1" applyAlignment="1">
      <alignment horizontal="center" vertical="center"/>
    </xf>
    <xf numFmtId="0" fontId="20" fillId="0" borderId="61" xfId="0" applyFont="1" applyBorder="1">
      <alignment vertical="center"/>
    </xf>
    <xf numFmtId="0" fontId="20" fillId="10" borderId="86" xfId="0" applyFont="1" applyFill="1" applyBorder="1" applyAlignment="1">
      <alignment horizontal="center" vertical="center" shrinkToFit="1"/>
    </xf>
    <xf numFmtId="0" fontId="20" fillId="10" borderId="86" xfId="0" applyFont="1" applyFill="1" applyBorder="1" applyAlignment="1">
      <alignment horizontal="center" vertical="center"/>
    </xf>
    <xf numFmtId="0" fontId="20" fillId="10" borderId="87" xfId="0" applyFont="1" applyFill="1" applyBorder="1" applyAlignment="1">
      <alignment horizontal="center" vertical="center"/>
    </xf>
    <xf numFmtId="0" fontId="20" fillId="10" borderId="83" xfId="0" applyFont="1" applyFill="1" applyBorder="1" applyAlignment="1">
      <alignment horizontal="center" vertical="center" wrapText="1"/>
    </xf>
    <xf numFmtId="0" fontId="20" fillId="10" borderId="88" xfId="0" applyFont="1" applyFill="1" applyBorder="1" applyAlignment="1">
      <alignment horizontal="center" vertical="center"/>
    </xf>
    <xf numFmtId="0" fontId="20" fillId="0" borderId="89" xfId="0" applyFont="1" applyBorder="1" applyAlignment="1">
      <alignment horizontal="center" vertical="center"/>
    </xf>
    <xf numFmtId="0" fontId="26" fillId="0" borderId="90" xfId="0" applyFont="1" applyBorder="1" applyAlignment="1">
      <alignment horizontal="center" vertical="center" wrapText="1"/>
    </xf>
    <xf numFmtId="0" fontId="20" fillId="0" borderId="76" xfId="0" applyFont="1" applyBorder="1">
      <alignment vertical="center"/>
    </xf>
    <xf numFmtId="0" fontId="30" fillId="0" borderId="91" xfId="0" applyFont="1" applyBorder="1">
      <alignment vertical="center"/>
    </xf>
    <xf numFmtId="0" fontId="20" fillId="0" borderId="69" xfId="0" applyFont="1" applyBorder="1">
      <alignment vertical="center"/>
    </xf>
    <xf numFmtId="0" fontId="26" fillId="0" borderId="70" xfId="0" applyFont="1" applyBorder="1" applyAlignment="1">
      <alignment horizontal="right" vertical="center" wrapText="1"/>
    </xf>
    <xf numFmtId="0" fontId="20" fillId="0" borderId="92" xfId="0" applyFont="1" applyBorder="1">
      <alignment vertical="center"/>
    </xf>
    <xf numFmtId="0" fontId="30" fillId="0" borderId="0" xfId="0" applyFont="1">
      <alignment vertical="center"/>
    </xf>
    <xf numFmtId="0" fontId="31" fillId="0" borderId="0" xfId="0" applyFont="1">
      <alignment vertical="center"/>
    </xf>
    <xf numFmtId="0" fontId="14" fillId="0" borderId="0" xfId="0" applyFont="1" applyAlignment="1">
      <alignment vertical="center" wrapText="1"/>
    </xf>
    <xf numFmtId="0" fontId="15" fillId="0" borderId="0" xfId="0" applyFont="1" applyAlignment="1">
      <alignment vertical="center" wrapText="1"/>
    </xf>
    <xf numFmtId="0" fontId="1" fillId="0" borderId="47" xfId="0" applyFont="1" applyBorder="1" applyAlignment="1">
      <alignment horizontal="left" vertical="center" shrinkToFit="1"/>
    </xf>
    <xf numFmtId="0" fontId="1" fillId="0" borderId="0" xfId="0" applyFont="1" applyBorder="1" applyAlignment="1">
      <alignment horizontal="left" vertical="center" shrinkToFit="1"/>
    </xf>
    <xf numFmtId="0" fontId="1" fillId="0" borderId="53" xfId="0" applyFont="1" applyBorder="1" applyAlignment="1">
      <alignment horizontal="left" vertical="center" shrinkToFit="1"/>
    </xf>
    <xf numFmtId="0" fontId="1" fillId="0" borderId="39" xfId="0" applyFont="1" applyBorder="1" applyAlignment="1">
      <alignment horizontal="center" vertical="center" shrinkToFit="1"/>
    </xf>
    <xf numFmtId="0" fontId="1" fillId="0" borderId="51" xfId="0" applyFont="1" applyBorder="1" applyAlignment="1">
      <alignment horizontal="center" vertical="center" shrinkToFit="1"/>
    </xf>
    <xf numFmtId="0" fontId="1" fillId="0" borderId="40" xfId="0" applyFont="1" applyBorder="1" applyAlignment="1">
      <alignment horizontal="center" vertical="center" shrinkToFit="1"/>
    </xf>
    <xf numFmtId="0" fontId="12" fillId="8" borderId="37" xfId="0" applyFont="1" applyFill="1" applyBorder="1" applyAlignment="1">
      <alignment horizontal="center" vertical="center" shrinkToFit="1"/>
    </xf>
    <xf numFmtId="0" fontId="12" fillId="8" borderId="50" xfId="0" applyFont="1" applyFill="1" applyBorder="1" applyAlignment="1">
      <alignment horizontal="center" vertical="center" shrinkToFit="1"/>
    </xf>
    <xf numFmtId="0" fontId="12" fillId="8" borderId="38" xfId="0" applyFont="1" applyFill="1" applyBorder="1" applyAlignment="1">
      <alignment horizontal="center" vertical="center" shrinkToFit="1"/>
    </xf>
    <xf numFmtId="0" fontId="13" fillId="0" borderId="0" xfId="0" applyFont="1" applyAlignment="1">
      <alignment horizontal="center" vertical="center" shrinkToFit="1"/>
    </xf>
    <xf numFmtId="0" fontId="14" fillId="0" borderId="0" xfId="0" applyFont="1" applyAlignment="1">
      <alignment horizontal="left" vertical="center" wrapText="1"/>
    </xf>
    <xf numFmtId="0" fontId="11" fillId="0" borderId="37" xfId="0" applyFont="1" applyBorder="1" applyAlignment="1">
      <alignment horizontal="left" vertical="center" indent="1"/>
    </xf>
    <xf numFmtId="0" fontId="11" fillId="0" borderId="38" xfId="0" applyFont="1" applyBorder="1" applyAlignment="1">
      <alignment horizontal="left" vertical="center" indent="1"/>
    </xf>
    <xf numFmtId="0" fontId="11" fillId="0" borderId="39" xfId="0" applyFont="1" applyBorder="1" applyAlignment="1">
      <alignment horizontal="left" vertical="center" indent="1"/>
    </xf>
    <xf numFmtId="0" fontId="11" fillId="0" borderId="40" xfId="0" applyFont="1" applyBorder="1" applyAlignment="1">
      <alignment horizontal="left" vertical="center" indent="1"/>
    </xf>
    <xf numFmtId="0" fontId="1" fillId="0" borderId="52" xfId="0" applyFont="1" applyBorder="1" applyAlignment="1">
      <alignment horizontal="center" vertical="center"/>
    </xf>
    <xf numFmtId="0" fontId="1" fillId="0" borderId="42" xfId="0" applyFont="1" applyBorder="1" applyAlignment="1">
      <alignment horizontal="center" vertical="center"/>
    </xf>
    <xf numFmtId="0" fontId="1" fillId="0" borderId="43" xfId="0" applyFont="1" applyBorder="1" applyAlignment="1">
      <alignment horizontal="center" vertical="center"/>
    </xf>
    <xf numFmtId="0" fontId="11" fillId="0" borderId="37" xfId="0" applyFont="1" applyBorder="1" applyAlignment="1">
      <alignment horizontal="left" vertical="center" indent="1" shrinkToFit="1"/>
    </xf>
    <xf numFmtId="0" fontId="11" fillId="0" borderId="38" xfId="0" applyFont="1" applyBorder="1" applyAlignment="1">
      <alignment horizontal="left" vertical="center" indent="1" shrinkToFit="1"/>
    </xf>
    <xf numFmtId="0" fontId="11" fillId="0" borderId="39" xfId="0" applyFont="1" applyBorder="1" applyAlignment="1">
      <alignment horizontal="left" vertical="center" indent="1" shrinkToFit="1"/>
    </xf>
    <xf numFmtId="0" fontId="11" fillId="0" borderId="40" xfId="0" applyFont="1" applyBorder="1" applyAlignment="1">
      <alignment horizontal="left" vertical="center" indent="1" shrinkToFit="1"/>
    </xf>
    <xf numFmtId="0" fontId="1" fillId="0" borderId="48" xfId="0" applyFont="1" applyBorder="1" applyAlignment="1">
      <alignment horizontal="center" vertical="center"/>
    </xf>
    <xf numFmtId="0" fontId="1" fillId="0" borderId="25" xfId="0" applyFont="1" applyBorder="1" applyAlignment="1">
      <alignment horizontal="center" vertical="center"/>
    </xf>
    <xf numFmtId="0" fontId="1" fillId="0" borderId="27" xfId="0" applyFont="1" applyBorder="1" applyAlignment="1">
      <alignment horizontal="center" vertical="center"/>
    </xf>
    <xf numFmtId="0" fontId="1" fillId="0" borderId="34" xfId="0" applyFont="1" applyBorder="1" applyAlignment="1">
      <alignment horizontal="center" vertical="center"/>
    </xf>
    <xf numFmtId="9" fontId="1" fillId="2" borderId="27" xfId="1" applyFont="1" applyFill="1" applyBorder="1" applyAlignment="1">
      <alignment horizontal="center" vertical="center"/>
    </xf>
    <xf numFmtId="9" fontId="1" fillId="2" borderId="34" xfId="1" applyFont="1" applyFill="1" applyBorder="1" applyAlignment="1">
      <alignment horizontal="center" vertical="center"/>
    </xf>
    <xf numFmtId="0" fontId="9" fillId="0" borderId="0" xfId="0" applyFont="1" applyAlignment="1">
      <alignment horizontal="center" vertical="center"/>
    </xf>
    <xf numFmtId="179" fontId="1" fillId="0" borderId="60" xfId="0" applyNumberFormat="1" applyFont="1" applyBorder="1" applyAlignment="1">
      <alignment horizontal="center" vertical="center"/>
    </xf>
    <xf numFmtId="179" fontId="1" fillId="0" borderId="29" xfId="0" applyNumberFormat="1" applyFont="1" applyBorder="1" applyAlignment="1">
      <alignment horizontal="center" vertical="center"/>
    </xf>
    <xf numFmtId="179" fontId="1" fillId="2" borderId="38" xfId="0" applyNumberFormat="1" applyFont="1" applyFill="1" applyBorder="1" applyAlignment="1">
      <alignment horizontal="center" vertical="center"/>
    </xf>
    <xf numFmtId="179" fontId="1" fillId="2" borderId="40" xfId="0" applyNumberFormat="1" applyFont="1" applyFill="1" applyBorder="1" applyAlignment="1">
      <alignment horizontal="center" vertical="center"/>
    </xf>
    <xf numFmtId="0" fontId="1" fillId="2" borderId="37" xfId="0" applyFont="1" applyFill="1" applyBorder="1" applyAlignment="1">
      <alignment horizontal="center" vertical="center"/>
    </xf>
    <xf numFmtId="0" fontId="1" fillId="2" borderId="38" xfId="0" applyFont="1" applyFill="1" applyBorder="1" applyAlignment="1">
      <alignment horizontal="center" vertical="center"/>
    </xf>
    <xf numFmtId="0" fontId="1" fillId="2" borderId="39" xfId="0" applyFont="1" applyFill="1" applyBorder="1" applyAlignment="1">
      <alignment horizontal="center" vertical="center"/>
    </xf>
    <xf numFmtId="0" fontId="1" fillId="2" borderId="40" xfId="0" applyFont="1" applyFill="1" applyBorder="1" applyAlignment="1">
      <alignment horizontal="center" vertical="center"/>
    </xf>
    <xf numFmtId="0" fontId="1" fillId="0" borderId="37" xfId="0" applyFont="1" applyBorder="1" applyAlignment="1">
      <alignment horizontal="center" vertical="center"/>
    </xf>
    <xf numFmtId="0" fontId="1" fillId="0" borderId="50" xfId="0" applyFont="1" applyBorder="1" applyAlignment="1">
      <alignment horizontal="center" vertical="center"/>
    </xf>
    <xf numFmtId="0" fontId="1" fillId="0" borderId="39" xfId="0" applyFont="1" applyBorder="1" applyAlignment="1">
      <alignment horizontal="center" vertical="center"/>
    </xf>
    <xf numFmtId="0" fontId="1" fillId="0" borderId="51" xfId="0" applyFont="1" applyBorder="1" applyAlignment="1">
      <alignment horizontal="center" vertical="center"/>
    </xf>
    <xf numFmtId="38" fontId="1" fillId="2" borderId="37" xfId="4" applyFont="1" applyFill="1" applyBorder="1" applyAlignment="1">
      <alignment horizontal="center" vertical="center"/>
    </xf>
    <xf numFmtId="38" fontId="1" fillId="2" borderId="50" xfId="4" applyFont="1" applyFill="1" applyBorder="1" applyAlignment="1">
      <alignment horizontal="center" vertical="center"/>
    </xf>
    <xf numFmtId="38" fontId="1" fillId="2" borderId="39" xfId="4" applyFont="1" applyFill="1" applyBorder="1" applyAlignment="1">
      <alignment horizontal="center" vertical="center"/>
    </xf>
    <xf numFmtId="38" fontId="1" fillId="2" borderId="51" xfId="4" applyFont="1" applyFill="1" applyBorder="1" applyAlignment="1">
      <alignment horizontal="center" vertical="center"/>
    </xf>
    <xf numFmtId="38" fontId="1" fillId="7" borderId="37" xfId="4" applyFont="1" applyFill="1" applyBorder="1" applyAlignment="1">
      <alignment horizontal="center" vertical="center"/>
    </xf>
    <xf numFmtId="38" fontId="1" fillId="7" borderId="50" xfId="4" applyFont="1" applyFill="1" applyBorder="1" applyAlignment="1">
      <alignment horizontal="center" vertical="center"/>
    </xf>
    <xf numFmtId="38" fontId="1" fillId="7" borderId="39" xfId="4" applyFont="1" applyFill="1" applyBorder="1" applyAlignment="1">
      <alignment horizontal="center" vertical="center"/>
    </xf>
    <xf numFmtId="38" fontId="1" fillId="7" borderId="51" xfId="4" applyFont="1" applyFill="1" applyBorder="1" applyAlignment="1">
      <alignment horizontal="center" vertical="center"/>
    </xf>
    <xf numFmtId="0" fontId="1" fillId="0" borderId="38" xfId="0" applyFont="1" applyBorder="1" applyAlignment="1">
      <alignment horizontal="center" vertical="center"/>
    </xf>
    <xf numFmtId="0" fontId="1" fillId="0" borderId="40" xfId="0" applyFont="1" applyBorder="1" applyAlignment="1">
      <alignment horizontal="center" vertical="center"/>
    </xf>
    <xf numFmtId="0" fontId="1" fillId="0" borderId="38" xfId="0" applyFont="1" applyBorder="1" applyAlignment="1">
      <alignment horizontal="left" vertical="center"/>
    </xf>
    <xf numFmtId="0" fontId="1" fillId="0" borderId="40" xfId="0" applyFont="1" applyBorder="1" applyAlignment="1">
      <alignment horizontal="left" vertical="center"/>
    </xf>
    <xf numFmtId="0" fontId="1" fillId="7" borderId="37" xfId="0" applyFont="1" applyFill="1" applyBorder="1" applyAlignment="1">
      <alignment horizontal="center" vertical="center"/>
    </xf>
    <xf numFmtId="0" fontId="1" fillId="7" borderId="50" xfId="0" applyFont="1" applyFill="1" applyBorder="1" applyAlignment="1">
      <alignment horizontal="center" vertical="center"/>
    </xf>
    <xf numFmtId="0" fontId="1" fillId="7" borderId="39" xfId="0" applyFont="1" applyFill="1" applyBorder="1" applyAlignment="1">
      <alignment horizontal="center" vertical="center"/>
    </xf>
    <xf numFmtId="0" fontId="1" fillId="7" borderId="51" xfId="0" applyFont="1" applyFill="1" applyBorder="1" applyAlignment="1">
      <alignment horizontal="center" vertical="center"/>
    </xf>
    <xf numFmtId="0" fontId="1" fillId="0" borderId="41" xfId="0" applyFont="1" applyBorder="1" applyAlignment="1">
      <alignment horizontal="center" vertical="center"/>
    </xf>
    <xf numFmtId="0" fontId="1" fillId="0" borderId="44" xfId="0" applyFont="1" applyBorder="1" applyAlignment="1">
      <alignment horizontal="center" vertical="center"/>
    </xf>
    <xf numFmtId="0" fontId="1" fillId="0" borderId="49" xfId="0" applyFont="1" applyBorder="1" applyAlignment="1">
      <alignment horizontal="center" vertical="center"/>
    </xf>
    <xf numFmtId="0" fontId="1" fillId="4" borderId="0" xfId="0" applyFont="1" applyFill="1" applyAlignment="1">
      <alignment horizontal="center" vertical="center" shrinkToFit="1"/>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3" borderId="31" xfId="0" applyFont="1" applyFill="1" applyBorder="1" applyAlignment="1">
      <alignment horizontal="center" vertical="center"/>
    </xf>
    <xf numFmtId="0" fontId="1" fillId="3" borderId="20" xfId="0" applyFont="1" applyFill="1" applyBorder="1" applyAlignment="1">
      <alignment horizontal="center" vertical="center"/>
    </xf>
    <xf numFmtId="0" fontId="1" fillId="3" borderId="32" xfId="0" applyFont="1" applyFill="1" applyBorder="1" applyAlignment="1">
      <alignment horizontal="center" vertical="center"/>
    </xf>
    <xf numFmtId="0" fontId="1" fillId="0" borderId="2" xfId="0" applyFont="1" applyBorder="1" applyAlignment="1">
      <alignment horizontal="left" vertical="center" shrinkToFit="1"/>
    </xf>
    <xf numFmtId="0" fontId="1" fillId="0" borderId="3" xfId="0" applyFont="1" applyBorder="1" applyAlignment="1">
      <alignment horizontal="left" vertical="center" shrinkToFit="1"/>
    </xf>
    <xf numFmtId="0" fontId="1" fillId="0" borderId="4" xfId="0" applyFont="1" applyBorder="1" applyAlignment="1">
      <alignment horizontal="left" vertical="center" shrinkToFi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1" fillId="0" borderId="10" xfId="0" applyFont="1" applyBorder="1" applyAlignment="1">
      <alignment horizontal="center" vertical="center" shrinkToFit="1"/>
    </xf>
    <xf numFmtId="0" fontId="1" fillId="0" borderId="11" xfId="0" applyFont="1" applyBorder="1" applyAlignment="1">
      <alignment horizontal="center" vertical="center" shrinkToFit="1"/>
    </xf>
    <xf numFmtId="0" fontId="1" fillId="0" borderId="12" xfId="0" applyFont="1" applyBorder="1" applyAlignment="1">
      <alignment horizontal="center" vertical="center" shrinkToFit="1"/>
    </xf>
    <xf numFmtId="0" fontId="1" fillId="0" borderId="35" xfId="0" applyFont="1" applyBorder="1" applyAlignment="1">
      <alignment horizontal="center" vertical="center"/>
    </xf>
    <xf numFmtId="0" fontId="1" fillId="0" borderId="36" xfId="0" applyFont="1" applyBorder="1" applyAlignment="1">
      <alignment horizontal="center" vertical="center"/>
    </xf>
    <xf numFmtId="0" fontId="20" fillId="0" borderId="69" xfId="0" applyFont="1" applyBorder="1" applyAlignment="1">
      <alignment horizontal="right" vertical="center"/>
    </xf>
    <xf numFmtId="0" fontId="20" fillId="0" borderId="72" xfId="0" applyFont="1" applyBorder="1" applyAlignment="1">
      <alignment horizontal="right" vertical="center"/>
    </xf>
    <xf numFmtId="0" fontId="25" fillId="9" borderId="0" xfId="0" applyFont="1" applyFill="1" applyAlignment="1">
      <alignment horizontal="center" vertical="center"/>
    </xf>
    <xf numFmtId="0" fontId="25" fillId="9" borderId="68" xfId="0" applyFont="1" applyFill="1" applyBorder="1" applyAlignment="1">
      <alignment horizontal="center" vertical="center"/>
    </xf>
    <xf numFmtId="0" fontId="25" fillId="9" borderId="74" xfId="0" applyFont="1" applyFill="1" applyBorder="1" applyAlignment="1">
      <alignment horizontal="center" vertical="center"/>
    </xf>
    <xf numFmtId="0" fontId="25" fillId="9" borderId="75" xfId="0" applyFont="1" applyFill="1" applyBorder="1" applyAlignment="1">
      <alignment horizontal="center" vertical="center"/>
    </xf>
    <xf numFmtId="0" fontId="25" fillId="2" borderId="74" xfId="0" applyFont="1" applyFill="1" applyBorder="1" applyAlignment="1">
      <alignment horizontal="center" vertical="center"/>
    </xf>
    <xf numFmtId="0" fontId="25" fillId="2" borderId="75" xfId="0" applyFont="1" applyFill="1" applyBorder="1" applyAlignment="1">
      <alignment horizontal="center" vertical="center"/>
    </xf>
    <xf numFmtId="0" fontId="20" fillId="0" borderId="61" xfId="0" applyFont="1" applyBorder="1">
      <alignment vertical="center"/>
    </xf>
    <xf numFmtId="0" fontId="20" fillId="0" borderId="62" xfId="0" applyFont="1" applyBorder="1">
      <alignment vertical="center"/>
    </xf>
    <xf numFmtId="0" fontId="20" fillId="2" borderId="25" xfId="0" applyFont="1" applyFill="1" applyBorder="1" applyAlignment="1">
      <alignment horizontal="center" vertical="center"/>
    </xf>
    <xf numFmtId="0" fontId="26" fillId="0" borderId="25" xfId="0" applyFont="1" applyBorder="1" applyAlignment="1">
      <alignment horizontal="center" vertical="center" wrapText="1"/>
    </xf>
    <xf numFmtId="0" fontId="20" fillId="0" borderId="62" xfId="0" applyFont="1" applyBorder="1" applyAlignment="1">
      <alignment horizontal="right" vertical="center"/>
    </xf>
    <xf numFmtId="0" fontId="20" fillId="0" borderId="63" xfId="0" applyFont="1" applyBorder="1" applyAlignment="1">
      <alignment horizontal="right" vertical="center"/>
    </xf>
    <xf numFmtId="0" fontId="20" fillId="2" borderId="61" xfId="0" applyFont="1" applyFill="1" applyBorder="1" applyAlignment="1">
      <alignment horizontal="center" vertical="center"/>
    </xf>
    <xf numFmtId="0" fontId="20" fillId="2" borderId="62" xfId="0" applyFont="1" applyFill="1" applyBorder="1" applyAlignment="1">
      <alignment horizontal="center" vertical="center"/>
    </xf>
    <xf numFmtId="0" fontId="20" fillId="2" borderId="63" xfId="0" applyFont="1" applyFill="1" applyBorder="1" applyAlignment="1">
      <alignment horizontal="center" vertical="center"/>
    </xf>
    <xf numFmtId="0" fontId="20" fillId="2" borderId="61" xfId="0" applyFont="1" applyFill="1" applyBorder="1" applyAlignment="1">
      <alignment horizontal="center" vertical="center" wrapText="1"/>
    </xf>
    <xf numFmtId="0" fontId="25" fillId="2" borderId="65" xfId="0" applyFont="1" applyFill="1" applyBorder="1" applyAlignment="1">
      <alignment horizontal="center" vertical="center"/>
    </xf>
    <xf numFmtId="0" fontId="25" fillId="2" borderId="66" xfId="0" applyFont="1" applyFill="1" applyBorder="1" applyAlignment="1">
      <alignment horizontal="center" vertical="center"/>
    </xf>
    <xf numFmtId="0" fontId="25" fillId="2" borderId="64" xfId="0" applyFont="1" applyFill="1" applyBorder="1" applyAlignment="1">
      <alignment horizontal="center" vertical="center"/>
    </xf>
    <xf numFmtId="0" fontId="20" fillId="0" borderId="76" xfId="0" applyFont="1" applyBorder="1" applyAlignment="1">
      <alignment horizontal="right" vertical="center" wrapText="1"/>
    </xf>
    <xf numFmtId="0" fontId="20" fillId="0" borderId="76" xfId="0" applyFont="1" applyBorder="1">
      <alignment vertical="center"/>
    </xf>
    <xf numFmtId="0" fontId="19" fillId="10" borderId="77" xfId="0" applyFont="1" applyFill="1" applyBorder="1" applyAlignment="1">
      <alignment horizontal="center" vertical="center"/>
    </xf>
    <xf numFmtId="0" fontId="19" fillId="10" borderId="78" xfId="0" applyFont="1" applyFill="1" applyBorder="1" applyAlignment="1">
      <alignment horizontal="center" vertical="center"/>
    </xf>
    <xf numFmtId="0" fontId="20" fillId="10" borderId="79" xfId="0" applyFont="1" applyFill="1" applyBorder="1" applyAlignment="1">
      <alignment horizontal="center" vertical="center"/>
    </xf>
    <xf numFmtId="0" fontId="19" fillId="10" borderId="80" xfId="0" applyFont="1" applyFill="1" applyBorder="1" applyAlignment="1">
      <alignment horizontal="center" vertical="center"/>
    </xf>
    <xf numFmtId="0" fontId="20" fillId="10" borderId="81" xfId="0" applyFont="1" applyFill="1" applyBorder="1" applyAlignment="1">
      <alignment horizontal="center" vertical="center"/>
    </xf>
    <xf numFmtId="0" fontId="20" fillId="10" borderId="82" xfId="0" applyFont="1" applyFill="1" applyBorder="1" applyAlignment="1">
      <alignment horizontal="center" vertical="center"/>
    </xf>
    <xf numFmtId="0" fontId="19" fillId="10" borderId="25" xfId="0" applyFont="1" applyFill="1" applyBorder="1" applyAlignment="1">
      <alignment horizontal="center" vertical="center"/>
    </xf>
    <xf numFmtId="0" fontId="20" fillId="10" borderId="25" xfId="0" applyFont="1" applyFill="1" applyBorder="1" applyAlignment="1">
      <alignment horizontal="center" vertical="center"/>
    </xf>
    <xf numFmtId="0" fontId="1" fillId="0" borderId="0" xfId="0" applyFont="1" applyBorder="1" applyAlignment="1">
      <alignment vertical="center"/>
    </xf>
    <xf numFmtId="0" fontId="1" fillId="0" borderId="0" xfId="0" applyFont="1" applyBorder="1" applyAlignment="1">
      <alignment vertical="center" shrinkToFit="1"/>
    </xf>
    <xf numFmtId="0" fontId="18" fillId="11" borderId="0" xfId="0" applyFont="1" applyFill="1" applyBorder="1" applyAlignment="1">
      <alignment vertical="center"/>
    </xf>
    <xf numFmtId="0" fontId="18" fillId="11" borderId="0" xfId="0" applyFont="1" applyFill="1" applyAlignment="1">
      <alignment horizontal="center" vertical="center"/>
    </xf>
    <xf numFmtId="0" fontId="18" fillId="11" borderId="30" xfId="0" applyFont="1" applyFill="1" applyBorder="1" applyAlignment="1">
      <alignment horizontal="center" vertical="center" shrinkToFit="1"/>
    </xf>
    <xf numFmtId="0" fontId="18" fillId="11" borderId="30" xfId="0" applyFont="1" applyFill="1" applyBorder="1" applyAlignment="1">
      <alignment horizontal="center" vertical="center"/>
    </xf>
    <xf numFmtId="0" fontId="18" fillId="11" borderId="31" xfId="0" applyFont="1" applyFill="1" applyBorder="1" applyAlignment="1">
      <alignment horizontal="center" vertical="center"/>
    </xf>
    <xf numFmtId="0" fontId="18" fillId="11" borderId="32" xfId="0" applyFont="1" applyFill="1" applyBorder="1" applyAlignment="1">
      <alignment horizontal="center" vertical="center"/>
    </xf>
    <xf numFmtId="0" fontId="18" fillId="11" borderId="0" xfId="0" applyFont="1" applyFill="1" applyBorder="1" applyAlignment="1">
      <alignment horizontal="center" vertical="center"/>
    </xf>
    <xf numFmtId="0" fontId="18" fillId="11" borderId="0" xfId="0" applyFont="1" applyFill="1" applyBorder="1" applyAlignment="1">
      <alignment horizontal="center" vertical="center" shrinkToFit="1"/>
    </xf>
    <xf numFmtId="0" fontId="33" fillId="11" borderId="0" xfId="0" applyFont="1" applyFill="1" applyAlignment="1">
      <alignment horizontal="left" vertical="center"/>
    </xf>
    <xf numFmtId="0" fontId="18" fillId="12" borderId="0" xfId="0" applyFont="1" applyFill="1" applyAlignment="1">
      <alignment horizontal="center" vertical="center"/>
    </xf>
    <xf numFmtId="0" fontId="18" fillId="11" borderId="20" xfId="0" applyFont="1" applyFill="1" applyBorder="1" applyAlignment="1">
      <alignment horizontal="center" vertical="center"/>
    </xf>
    <xf numFmtId="0" fontId="34" fillId="11" borderId="32" xfId="0" applyFont="1" applyFill="1" applyBorder="1" applyAlignment="1">
      <alignment horizontal="center" vertical="center"/>
    </xf>
    <xf numFmtId="0" fontId="18" fillId="11" borderId="94" xfId="0" applyFont="1" applyFill="1" applyBorder="1" applyAlignment="1">
      <alignment horizontal="center" vertical="center"/>
    </xf>
    <xf numFmtId="0" fontId="18" fillId="11" borderId="95" xfId="0" applyFont="1" applyFill="1" applyBorder="1" applyAlignment="1">
      <alignment horizontal="center" vertical="center" shrinkToFit="1"/>
    </xf>
    <xf numFmtId="0" fontId="18" fillId="11" borderId="96" xfId="0" applyFont="1" applyFill="1" applyBorder="1" applyAlignment="1">
      <alignment horizontal="center" vertical="center" shrinkToFit="1"/>
    </xf>
    <xf numFmtId="0" fontId="18" fillId="11" borderId="94" xfId="0" applyFont="1" applyFill="1" applyBorder="1" applyAlignment="1">
      <alignment vertical="center"/>
    </xf>
    <xf numFmtId="0" fontId="18" fillId="11" borderId="95" xfId="0" applyFont="1" applyFill="1" applyBorder="1" applyAlignment="1">
      <alignment vertical="center"/>
    </xf>
    <xf numFmtId="0" fontId="18" fillId="11" borderId="96" xfId="0" applyFont="1" applyFill="1" applyBorder="1" applyAlignment="1">
      <alignment vertical="center"/>
    </xf>
    <xf numFmtId="0" fontId="18" fillId="11" borderId="0" xfId="0" applyFont="1" applyFill="1" applyAlignment="1">
      <alignment horizontal="left" vertical="center"/>
    </xf>
    <xf numFmtId="0" fontId="18" fillId="0" borderId="20" xfId="0" applyFont="1" applyBorder="1">
      <alignment vertical="center"/>
    </xf>
    <xf numFmtId="0" fontId="18" fillId="0" borderId="105" xfId="0" applyFont="1" applyBorder="1" applyAlignment="1">
      <alignment horizontal="center" vertical="center" textRotation="255"/>
    </xf>
    <xf numFmtId="0" fontId="18" fillId="0" borderId="106" xfId="0" applyFont="1" applyBorder="1">
      <alignment vertical="center"/>
    </xf>
    <xf numFmtId="0" fontId="18" fillId="0" borderId="107" xfId="0" applyFont="1" applyBorder="1">
      <alignment vertical="center"/>
    </xf>
    <xf numFmtId="0" fontId="18" fillId="0" borderId="19" xfId="0" applyFont="1" applyBorder="1" applyAlignment="1">
      <alignment horizontal="center" vertical="center" textRotation="255"/>
    </xf>
    <xf numFmtId="0" fontId="18" fillId="0" borderId="21" xfId="0" applyFont="1" applyBorder="1">
      <alignment vertical="center"/>
    </xf>
    <xf numFmtId="0" fontId="18" fillId="0" borderId="22" xfId="0" applyFont="1" applyBorder="1" applyAlignment="1">
      <alignment horizontal="center" vertical="center" textRotation="255"/>
    </xf>
    <xf numFmtId="0" fontId="18" fillId="0" borderId="23" xfId="0" applyFont="1" applyBorder="1">
      <alignment vertical="center"/>
    </xf>
    <xf numFmtId="0" fontId="18" fillId="0" borderId="24" xfId="0" applyFont="1" applyBorder="1">
      <alignment vertical="center"/>
    </xf>
    <xf numFmtId="0" fontId="18" fillId="0" borderId="0" xfId="0" applyFont="1" applyAlignment="1">
      <alignment horizontal="center" vertical="center"/>
    </xf>
    <xf numFmtId="0" fontId="18" fillId="0" borderId="0" xfId="0" applyFont="1" applyAlignment="1">
      <alignment vertical="center"/>
    </xf>
    <xf numFmtId="0" fontId="18" fillId="0" borderId="0" xfId="0" applyFont="1" applyAlignment="1">
      <alignment vertical="center" shrinkToFit="1"/>
    </xf>
    <xf numFmtId="0" fontId="18" fillId="0" borderId="93" xfId="0" applyFont="1" applyBorder="1" applyAlignment="1">
      <alignment vertical="center" shrinkToFit="1"/>
    </xf>
    <xf numFmtId="0" fontId="18" fillId="0" borderId="20" xfId="0" applyFont="1" applyBorder="1" applyAlignment="1">
      <alignment vertical="center" shrinkToFit="1"/>
    </xf>
    <xf numFmtId="0" fontId="18" fillId="0" borderId="20" xfId="0" applyFont="1" applyBorder="1" applyAlignment="1">
      <alignment horizontal="center" vertical="center" shrinkToFit="1"/>
    </xf>
    <xf numFmtId="0" fontId="18" fillId="0" borderId="32" xfId="0" applyFont="1" applyBorder="1" applyAlignment="1">
      <alignment vertical="center" shrinkToFit="1"/>
    </xf>
    <xf numFmtId="0" fontId="18" fillId="0" borderId="31" xfId="0" applyFont="1" applyBorder="1" applyAlignment="1">
      <alignment vertical="center" shrinkToFit="1"/>
    </xf>
    <xf numFmtId="0" fontId="18" fillId="0" borderId="30" xfId="0" applyFont="1" applyBorder="1" applyAlignment="1">
      <alignment vertical="center" shrinkToFit="1"/>
    </xf>
    <xf numFmtId="184" fontId="18" fillId="0" borderId="30" xfId="0" applyNumberFormat="1" applyFont="1" applyBorder="1" applyAlignment="1">
      <alignment vertical="center" shrinkToFit="1"/>
    </xf>
    <xf numFmtId="0" fontId="35" fillId="0" borderId="108" xfId="0" applyFont="1" applyBorder="1" applyAlignment="1">
      <alignment vertical="center" shrinkToFit="1"/>
    </xf>
    <xf numFmtId="0" fontId="35" fillId="0" borderId="109" xfId="0" applyFont="1" applyBorder="1" applyAlignment="1">
      <alignment vertical="center" shrinkToFit="1"/>
    </xf>
    <xf numFmtId="0" fontId="18" fillId="0" borderId="110" xfId="0" applyFont="1" applyBorder="1" applyAlignment="1">
      <alignment horizontal="right" vertical="center" shrinkToFit="1"/>
    </xf>
    <xf numFmtId="0" fontId="18" fillId="0" borderId="112" xfId="0" applyFont="1" applyBorder="1" applyAlignment="1">
      <alignment horizontal="center" vertical="center" shrinkToFit="1"/>
    </xf>
    <xf numFmtId="0" fontId="18" fillId="0" borderId="113" xfId="0" applyFont="1" applyBorder="1" applyAlignment="1">
      <alignment horizontal="center" vertical="center" shrinkToFit="1"/>
    </xf>
    <xf numFmtId="0" fontId="18" fillId="0" borderId="112" xfId="0" applyFont="1" applyBorder="1" applyAlignment="1">
      <alignment horizontal="right" vertical="center" shrinkToFit="1"/>
    </xf>
    <xf numFmtId="0" fontId="18" fillId="0" borderId="114" xfId="0" applyFont="1" applyBorder="1" applyAlignment="1">
      <alignment horizontal="center" vertical="center" shrinkToFit="1"/>
    </xf>
    <xf numFmtId="0" fontId="18" fillId="0" borderId="115" xfId="0" applyFont="1" applyBorder="1" applyAlignment="1">
      <alignment horizontal="center" vertical="center" shrinkToFit="1"/>
    </xf>
    <xf numFmtId="0" fontId="18" fillId="0" borderId="116" xfId="0" applyFont="1" applyBorder="1" applyAlignment="1">
      <alignment vertical="center" shrinkToFit="1"/>
    </xf>
    <xf numFmtId="0" fontId="18" fillId="0" borderId="117" xfId="0" applyFont="1" applyBorder="1" applyAlignment="1">
      <alignment horizontal="center" vertical="center" shrinkToFit="1"/>
    </xf>
    <xf numFmtId="0" fontId="18" fillId="0" borderId="118" xfId="0" applyFont="1" applyBorder="1" applyAlignment="1">
      <alignment horizontal="center" vertical="center" shrinkToFit="1"/>
    </xf>
    <xf numFmtId="185" fontId="18" fillId="0" borderId="111" xfId="0" applyNumberFormat="1" applyFont="1" applyBorder="1" applyAlignment="1">
      <alignment horizontal="right" vertical="center" shrinkToFit="1"/>
    </xf>
    <xf numFmtId="185" fontId="18" fillId="0" borderId="31" xfId="0" applyNumberFormat="1" applyFont="1" applyBorder="1" applyAlignment="1">
      <alignment vertical="center" shrinkToFit="1"/>
    </xf>
    <xf numFmtId="0" fontId="18" fillId="0" borderId="112" xfId="0" applyFont="1" applyBorder="1" applyAlignment="1">
      <alignment horizontal="center" vertical="center" shrinkToFit="1"/>
    </xf>
    <xf numFmtId="0" fontId="18" fillId="0" borderId="117" xfId="0" applyFont="1" applyBorder="1" applyAlignment="1">
      <alignment horizontal="center" vertical="center" shrinkToFit="1"/>
    </xf>
    <xf numFmtId="0" fontId="18" fillId="0" borderId="114" xfId="0" applyFont="1" applyBorder="1" applyAlignment="1">
      <alignment horizontal="center" vertical="center" shrinkToFit="1"/>
    </xf>
    <xf numFmtId="0" fontId="18" fillId="0" borderId="25" xfId="0" applyFont="1" applyBorder="1" applyAlignment="1">
      <alignment horizontal="center" vertical="center" shrinkToFit="1"/>
    </xf>
    <xf numFmtId="0" fontId="18" fillId="0" borderId="25" xfId="0" applyNumberFormat="1" applyFont="1" applyBorder="1" applyAlignment="1">
      <alignment vertical="center" shrinkToFit="1"/>
    </xf>
    <xf numFmtId="0" fontId="18" fillId="0" borderId="61" xfId="0" applyFont="1" applyBorder="1" applyAlignment="1">
      <alignment horizontal="center" vertical="center" shrinkToFit="1"/>
    </xf>
    <xf numFmtId="0" fontId="18" fillId="0" borderId="63" xfId="0" applyFont="1" applyBorder="1" applyAlignment="1">
      <alignment horizontal="center" vertical="center" shrinkToFit="1"/>
    </xf>
    <xf numFmtId="0" fontId="18" fillId="0" borderId="62" xfId="0" applyFont="1" applyBorder="1" applyAlignment="1">
      <alignment horizontal="center" vertical="center" shrinkToFit="1"/>
    </xf>
    <xf numFmtId="0" fontId="36" fillId="0" borderId="61" xfId="0" applyFont="1" applyBorder="1" applyAlignment="1">
      <alignment horizontal="center" vertical="center" shrinkToFit="1"/>
    </xf>
    <xf numFmtId="0" fontId="36" fillId="0" borderId="62" xfId="0" applyFont="1" applyBorder="1" applyAlignment="1">
      <alignment horizontal="center" vertical="center" shrinkToFit="1"/>
    </xf>
    <xf numFmtId="0" fontId="36" fillId="0" borderId="63" xfId="0" applyFont="1" applyBorder="1" applyAlignment="1">
      <alignment horizontal="center" vertical="center" shrinkToFit="1"/>
    </xf>
    <xf numFmtId="0" fontId="36" fillId="0" borderId="25" xfId="0" applyNumberFormat="1" applyFont="1" applyBorder="1" applyAlignment="1">
      <alignment vertical="center" shrinkToFit="1"/>
    </xf>
    <xf numFmtId="0" fontId="36" fillId="0" borderId="0" xfId="0" applyFont="1" applyAlignment="1">
      <alignment vertical="center" shrinkToFit="1"/>
    </xf>
    <xf numFmtId="0" fontId="18" fillId="0" borderId="31" xfId="0" applyNumberFormat="1" applyFont="1" applyBorder="1" applyAlignment="1">
      <alignment vertical="center" shrinkToFit="1"/>
    </xf>
    <xf numFmtId="0" fontId="18" fillId="0" borderId="119" xfId="0" applyNumberFormat="1" applyFont="1" applyBorder="1" applyAlignment="1">
      <alignment horizontal="center" vertical="center" shrinkToFit="1"/>
    </xf>
    <xf numFmtId="0" fontId="18" fillId="0" borderId="120" xfId="0" applyNumberFormat="1" applyFont="1" applyBorder="1" applyAlignment="1">
      <alignment horizontal="center" vertical="center" shrinkToFit="1"/>
    </xf>
    <xf numFmtId="0" fontId="18" fillId="0" borderId="0" xfId="0" applyNumberFormat="1" applyFont="1" applyAlignment="1">
      <alignment vertical="center" shrinkToFit="1"/>
    </xf>
    <xf numFmtId="0" fontId="18" fillId="0" borderId="20" xfId="0" applyNumberFormat="1" applyFont="1" applyBorder="1" applyAlignment="1">
      <alignment vertical="center" shrinkToFit="1"/>
    </xf>
    <xf numFmtId="0" fontId="18" fillId="0" borderId="32" xfId="0" applyNumberFormat="1" applyFont="1" applyBorder="1" applyAlignment="1">
      <alignment vertical="center" shrinkToFit="1"/>
    </xf>
    <xf numFmtId="0" fontId="18" fillId="0" borderId="96" xfId="0" applyNumberFormat="1" applyFont="1" applyBorder="1" applyAlignment="1">
      <alignment horizontal="center" vertical="center" shrinkToFit="1"/>
    </xf>
    <xf numFmtId="0" fontId="18" fillId="0" borderId="121" xfId="0" applyNumberFormat="1" applyFont="1" applyBorder="1" applyAlignment="1">
      <alignment horizontal="center" vertical="center" shrinkToFit="1"/>
    </xf>
    <xf numFmtId="0" fontId="18" fillId="0" borderId="122" xfId="0" applyNumberFormat="1" applyFont="1" applyBorder="1" applyAlignment="1">
      <alignment vertical="center" shrinkToFit="1"/>
    </xf>
    <xf numFmtId="0" fontId="18" fillId="0" borderId="93" xfId="0" applyFont="1" applyBorder="1" applyAlignment="1">
      <alignment horizontal="center" vertical="center" shrinkToFit="1"/>
    </xf>
    <xf numFmtId="0" fontId="36" fillId="0" borderId="20" xfId="0" applyFont="1" applyBorder="1" applyAlignment="1">
      <alignment horizontal="center" vertical="center" shrinkToFit="1"/>
    </xf>
    <xf numFmtId="0" fontId="38" fillId="0" borderId="20" xfId="0" applyFont="1" applyBorder="1" applyAlignment="1">
      <alignment horizontal="center" vertical="center" shrinkToFit="1"/>
    </xf>
    <xf numFmtId="0" fontId="40" fillId="0" borderId="32" xfId="0" applyFont="1" applyBorder="1" applyAlignment="1">
      <alignment horizontal="center" vertical="center" shrinkToFit="1"/>
    </xf>
    <xf numFmtId="0" fontId="37" fillId="0" borderId="0" xfId="0" applyFont="1" applyAlignment="1">
      <alignment vertical="center" shrinkToFit="1"/>
    </xf>
    <xf numFmtId="0" fontId="37" fillId="0" borderId="20" xfId="0" applyFont="1" applyBorder="1" applyAlignment="1">
      <alignment vertical="center" shrinkToFit="1"/>
    </xf>
    <xf numFmtId="0" fontId="39" fillId="0" borderId="0" xfId="0" applyFont="1" applyAlignment="1">
      <alignment vertical="center" shrinkToFit="1"/>
    </xf>
    <xf numFmtId="0" fontId="39" fillId="0" borderId="32" xfId="0" applyFont="1" applyBorder="1" applyAlignment="1">
      <alignment vertical="center" shrinkToFit="1"/>
    </xf>
    <xf numFmtId="0" fontId="41" fillId="0" borderId="0" xfId="0" applyFont="1">
      <alignment vertical="center"/>
    </xf>
    <xf numFmtId="0" fontId="0" fillId="0" borderId="97" xfId="0" applyBorder="1">
      <alignment vertical="center"/>
    </xf>
    <xf numFmtId="0" fontId="0" fillId="0" borderId="98" xfId="0" applyBorder="1">
      <alignment vertical="center"/>
    </xf>
    <xf numFmtId="0" fontId="0" fillId="0" borderId="99" xfId="0" applyBorder="1">
      <alignment vertical="center"/>
    </xf>
    <xf numFmtId="0" fontId="0" fillId="0" borderId="100" xfId="0" applyBorder="1">
      <alignment vertical="center"/>
    </xf>
    <xf numFmtId="0" fontId="0" fillId="0" borderId="0" xfId="0" applyBorder="1">
      <alignment vertical="center"/>
    </xf>
    <xf numFmtId="0" fontId="0" fillId="0" borderId="101" xfId="0" applyBorder="1">
      <alignment vertical="center"/>
    </xf>
    <xf numFmtId="0" fontId="0" fillId="0" borderId="102" xfId="0" applyBorder="1">
      <alignment vertical="center"/>
    </xf>
    <xf numFmtId="0" fontId="0" fillId="0" borderId="103" xfId="0" applyBorder="1">
      <alignment vertical="center"/>
    </xf>
    <xf numFmtId="0" fontId="0" fillId="0" borderId="104" xfId="0" applyBorder="1">
      <alignment vertical="center"/>
    </xf>
    <xf numFmtId="0" fontId="1" fillId="0" borderId="42" xfId="0" applyFont="1" applyBorder="1" applyAlignment="1">
      <alignment horizontal="center" vertical="center" shrinkToFit="1"/>
    </xf>
    <xf numFmtId="0" fontId="1" fillId="0" borderId="43" xfId="0" applyFont="1" applyBorder="1" applyAlignment="1">
      <alignment horizontal="center" vertical="center" shrinkToFit="1"/>
    </xf>
    <xf numFmtId="0" fontId="1" fillId="0" borderId="48" xfId="0" applyFont="1" applyBorder="1" applyAlignment="1">
      <alignment horizontal="center" vertical="center" shrinkToFit="1"/>
    </xf>
    <xf numFmtId="0" fontId="43" fillId="0" borderId="0" xfId="6" applyFont="1">
      <alignment vertical="center"/>
    </xf>
    <xf numFmtId="0" fontId="43" fillId="0" borderId="0" xfId="6" applyFont="1" applyAlignment="1">
      <alignment horizontal="right" vertical="center"/>
    </xf>
    <xf numFmtId="186" fontId="43" fillId="13" borderId="0" xfId="6" applyNumberFormat="1" applyFont="1" applyFill="1">
      <alignment vertical="center"/>
    </xf>
    <xf numFmtId="186" fontId="43" fillId="0" borderId="0" xfId="6" applyNumberFormat="1" applyFont="1" applyAlignment="1">
      <alignment horizontal="right" vertical="center"/>
    </xf>
    <xf numFmtId="0" fontId="44" fillId="0" borderId="0" xfId="6" applyFont="1">
      <alignment vertical="center"/>
    </xf>
    <xf numFmtId="0" fontId="43" fillId="13" borderId="0" xfId="6" applyFont="1" applyFill="1">
      <alignment vertical="center"/>
    </xf>
    <xf numFmtId="0" fontId="45" fillId="0" borderId="0" xfId="6" applyFont="1" applyAlignment="1">
      <alignment horizontal="center" vertical="center"/>
    </xf>
    <xf numFmtId="0" fontId="43" fillId="0" borderId="0" xfId="6" applyFont="1" applyAlignment="1">
      <alignment horizontal="center" vertical="center"/>
    </xf>
    <xf numFmtId="0" fontId="43" fillId="0" borderId="0" xfId="6" applyFont="1" applyAlignment="1">
      <alignment horizontal="left" vertical="center"/>
    </xf>
    <xf numFmtId="0" fontId="46" fillId="0" borderId="0" xfId="6" applyFont="1">
      <alignment vertical="center"/>
    </xf>
    <xf numFmtId="187" fontId="43" fillId="0" borderId="0" xfId="6" applyNumberFormat="1" applyFont="1">
      <alignment vertical="center"/>
    </xf>
    <xf numFmtId="0" fontId="43" fillId="0" borderId="97" xfId="6" applyFont="1" applyBorder="1">
      <alignment vertical="center"/>
    </xf>
    <xf numFmtId="0" fontId="43" fillId="0" borderId="98" xfId="6" applyFont="1" applyBorder="1">
      <alignment vertical="center"/>
    </xf>
    <xf numFmtId="0" fontId="46" fillId="0" borderId="98" xfId="6" applyFont="1" applyBorder="1">
      <alignment vertical="center"/>
    </xf>
    <xf numFmtId="187" fontId="43" fillId="0" borderId="98" xfId="6" applyNumberFormat="1" applyFont="1" applyBorder="1">
      <alignment vertical="center"/>
    </xf>
    <xf numFmtId="0" fontId="43" fillId="0" borderId="99" xfId="6" applyFont="1" applyBorder="1">
      <alignment vertical="center"/>
    </xf>
    <xf numFmtId="0" fontId="43" fillId="0" borderId="100" xfId="6" applyFont="1" applyBorder="1">
      <alignment vertical="center"/>
    </xf>
    <xf numFmtId="0" fontId="43" fillId="0" borderId="101" xfId="6" applyFont="1" applyBorder="1">
      <alignment vertical="center"/>
    </xf>
    <xf numFmtId="0" fontId="47" fillId="0" borderId="0" xfId="6" applyFont="1">
      <alignment vertical="center"/>
    </xf>
    <xf numFmtId="187" fontId="43" fillId="13" borderId="0" xfId="6" applyNumberFormat="1" applyFont="1" applyFill="1" applyProtection="1">
      <alignment vertical="center"/>
      <protection locked="0"/>
    </xf>
    <xf numFmtId="0" fontId="43" fillId="0" borderId="102" xfId="6" applyFont="1" applyBorder="1">
      <alignment vertical="center"/>
    </xf>
    <xf numFmtId="0" fontId="43" fillId="0" borderId="103" xfId="6" applyFont="1" applyBorder="1">
      <alignment vertical="center"/>
    </xf>
    <xf numFmtId="187" fontId="43" fillId="0" borderId="103" xfId="6" applyNumberFormat="1" applyFont="1" applyBorder="1">
      <alignment vertical="center"/>
    </xf>
    <xf numFmtId="0" fontId="43" fillId="0" borderId="103" xfId="6" applyFont="1" applyBorder="1" applyAlignment="1">
      <alignment horizontal="center" vertical="center"/>
    </xf>
    <xf numFmtId="0" fontId="43" fillId="0" borderId="104" xfId="6" applyFont="1" applyBorder="1">
      <alignment vertical="center"/>
    </xf>
    <xf numFmtId="0" fontId="43" fillId="0" borderId="98" xfId="6" applyFont="1" applyBorder="1" applyAlignment="1">
      <alignment horizontal="center" vertical="center"/>
    </xf>
    <xf numFmtId="187" fontId="43" fillId="0" borderId="0" xfId="6" applyNumberFormat="1" applyFont="1" applyProtection="1">
      <alignment vertical="center"/>
      <protection locked="0"/>
    </xf>
    <xf numFmtId="0" fontId="43" fillId="0" borderId="101" xfId="6" applyFont="1" applyBorder="1" applyAlignment="1">
      <alignment vertical="center" wrapText="1"/>
    </xf>
    <xf numFmtId="0" fontId="43" fillId="0" borderId="0" xfId="6" applyFont="1" applyAlignment="1">
      <alignment vertical="center" wrapText="1"/>
    </xf>
    <xf numFmtId="0" fontId="43" fillId="0" borderId="0" xfId="6" applyFont="1" applyProtection="1">
      <alignment vertical="center"/>
      <protection locked="0"/>
    </xf>
    <xf numFmtId="0" fontId="43" fillId="0" borderId="0" xfId="6" applyFont="1" applyAlignment="1">
      <alignment horizontal="left" vertical="center"/>
    </xf>
    <xf numFmtId="187" fontId="43" fillId="0" borderId="0" xfId="6" applyNumberFormat="1" applyFont="1" applyAlignment="1">
      <alignment horizontal="right" vertical="center"/>
    </xf>
    <xf numFmtId="0" fontId="43" fillId="14" borderId="123" xfId="6" applyFont="1" applyFill="1" applyBorder="1">
      <alignment vertical="center"/>
    </xf>
    <xf numFmtId="0" fontId="43" fillId="14" borderId="123" xfId="6" applyFont="1" applyFill="1" applyBorder="1" applyAlignment="1">
      <alignment horizontal="left" vertical="center"/>
    </xf>
    <xf numFmtId="187" fontId="43" fillId="14" borderId="123" xfId="6" applyNumberFormat="1" applyFont="1" applyFill="1" applyBorder="1">
      <alignment vertical="center"/>
    </xf>
    <xf numFmtId="0" fontId="43" fillId="14" borderId="123" xfId="6" applyFont="1" applyFill="1" applyBorder="1" applyAlignment="1">
      <alignment horizontal="center" vertical="center"/>
    </xf>
    <xf numFmtId="0" fontId="43" fillId="0" borderId="124" xfId="6" applyFont="1" applyBorder="1">
      <alignment vertical="center"/>
    </xf>
    <xf numFmtId="187" fontId="43" fillId="0" borderId="124" xfId="6" applyNumberFormat="1" applyFont="1" applyBorder="1">
      <alignment vertical="center"/>
    </xf>
    <xf numFmtId="0" fontId="43" fillId="0" borderId="25" xfId="6" applyFont="1" applyBorder="1" applyAlignment="1">
      <alignment horizontal="center" vertical="center"/>
    </xf>
    <xf numFmtId="0" fontId="43" fillId="0" borderId="61" xfId="6" applyFont="1" applyBorder="1" applyAlignment="1">
      <alignment horizontal="center" vertical="center"/>
    </xf>
    <xf numFmtId="0" fontId="43" fillId="0" borderId="63" xfId="6" applyFont="1" applyBorder="1" applyAlignment="1">
      <alignment horizontal="center" vertical="center"/>
    </xf>
    <xf numFmtId="0" fontId="43" fillId="0" borderId="61" xfId="6" applyFont="1" applyBorder="1" applyAlignment="1">
      <alignment horizontal="left" vertical="center" wrapText="1"/>
    </xf>
    <xf numFmtId="0" fontId="43" fillId="0" borderId="63" xfId="6" applyFont="1" applyBorder="1" applyAlignment="1">
      <alignment horizontal="left" vertical="center"/>
    </xf>
    <xf numFmtId="0" fontId="43" fillId="0" borderId="61" xfId="6" applyFont="1" applyBorder="1" applyAlignment="1">
      <alignment horizontal="left" vertical="center"/>
    </xf>
    <xf numFmtId="0" fontId="43" fillId="0" borderId="25" xfId="6" applyFont="1" applyBorder="1" applyAlignment="1">
      <alignment horizontal="center" vertical="center" shrinkToFit="1"/>
    </xf>
    <xf numFmtId="0" fontId="43" fillId="0" borderId="61" xfId="6" applyFont="1" applyBorder="1" applyAlignment="1">
      <alignment horizontal="center" vertical="center" shrinkToFit="1"/>
    </xf>
    <xf numFmtId="0" fontId="43" fillId="0" borderId="25" xfId="6" applyFont="1" applyBorder="1" applyAlignment="1">
      <alignment horizontal="center" vertical="center" shrinkToFit="1"/>
    </xf>
    <xf numFmtId="0" fontId="43" fillId="0" borderId="25" xfId="6" applyFont="1" applyBorder="1" applyAlignment="1">
      <alignment horizontal="right" vertical="center" shrinkToFit="1"/>
    </xf>
    <xf numFmtId="9" fontId="43" fillId="0" borderId="25" xfId="6" applyNumberFormat="1" applyFont="1" applyBorder="1" applyAlignment="1">
      <alignment horizontal="center" vertical="center" shrinkToFit="1"/>
    </xf>
    <xf numFmtId="38" fontId="43" fillId="0" borderId="61" xfId="5" applyNumberFormat="1" applyFont="1" applyBorder="1">
      <alignment vertical="center"/>
    </xf>
    <xf numFmtId="0" fontId="43" fillId="0" borderId="25" xfId="6" applyFont="1" applyBorder="1" applyAlignment="1">
      <alignment horizontal="left" vertical="center"/>
    </xf>
    <xf numFmtId="0" fontId="43" fillId="0" borderId="0" xfId="6" applyFont="1" applyAlignment="1">
      <alignment horizontal="center" vertical="center" shrinkToFit="1"/>
    </xf>
    <xf numFmtId="0" fontId="43" fillId="0" borderId="0" xfId="6" applyFont="1" applyAlignment="1">
      <alignment vertical="center" shrinkToFit="1"/>
    </xf>
    <xf numFmtId="9" fontId="43" fillId="0" borderId="0" xfId="6" applyNumberFormat="1" applyFont="1" applyAlignment="1">
      <alignment vertical="center" shrinkToFit="1"/>
    </xf>
    <xf numFmtId="38" fontId="43" fillId="0" borderId="0" xfId="5" applyNumberFormat="1" applyFont="1" applyBorder="1">
      <alignment vertical="center"/>
    </xf>
    <xf numFmtId="0" fontId="43" fillId="0" borderId="50" xfId="6" applyFont="1" applyBorder="1">
      <alignment vertical="center"/>
    </xf>
    <xf numFmtId="0" fontId="43" fillId="0" borderId="0" xfId="6" applyFont="1" applyAlignment="1">
      <alignment horizontal="center" vertical="center" wrapText="1"/>
    </xf>
    <xf numFmtId="40" fontId="49" fillId="0" borderId="0" xfId="5" applyFont="1">
      <alignment vertical="center"/>
    </xf>
    <xf numFmtId="40" fontId="49" fillId="0" borderId="0" xfId="5" applyFont="1" applyFill="1">
      <alignment vertical="center"/>
    </xf>
    <xf numFmtId="0" fontId="50" fillId="0" borderId="0" xfId="3" applyFont="1" applyFill="1">
      <alignment vertical="center"/>
    </xf>
    <xf numFmtId="0" fontId="51" fillId="0" borderId="0" xfId="0" applyFont="1" applyAlignment="1">
      <alignment horizontal="left" vertical="top" wrapText="1" indent="5"/>
    </xf>
    <xf numFmtId="0" fontId="53" fillId="0" borderId="0" xfId="0" applyFont="1" applyAlignment="1">
      <alignment horizontal="left" vertical="top"/>
    </xf>
    <xf numFmtId="0" fontId="54" fillId="0" borderId="0" xfId="0" applyFont="1" applyAlignment="1">
      <alignment horizontal="left" vertical="top" wrapText="1" indent="5"/>
    </xf>
    <xf numFmtId="0" fontId="55" fillId="0" borderId="76" xfId="0" applyFont="1" applyBorder="1" applyAlignment="1">
      <alignment horizontal="left" vertical="top" wrapText="1"/>
    </xf>
    <xf numFmtId="0" fontId="53" fillId="0" borderId="76" xfId="0" applyFont="1" applyBorder="1" applyAlignment="1">
      <alignment horizontal="left" vertical="center" wrapText="1"/>
    </xf>
    <xf numFmtId="0" fontId="54" fillId="0" borderId="76" xfId="0" applyFont="1" applyBorder="1" applyAlignment="1">
      <alignment horizontal="right" vertical="top" wrapText="1"/>
    </xf>
    <xf numFmtId="0" fontId="54" fillId="0" borderId="125" xfId="0" applyFont="1" applyBorder="1" applyAlignment="1">
      <alignment horizontal="left" vertical="top" wrapText="1" indent="2"/>
    </xf>
    <xf numFmtId="0" fontId="54" fillId="0" borderId="126" xfId="0" applyFont="1" applyBorder="1" applyAlignment="1">
      <alignment horizontal="left" vertical="top" wrapText="1" indent="2"/>
    </xf>
    <xf numFmtId="0" fontId="54" fillId="0" borderId="125" xfId="0" applyFont="1" applyBorder="1" applyAlignment="1">
      <alignment horizontal="left" vertical="top" wrapText="1" indent="3"/>
    </xf>
    <xf numFmtId="0" fontId="54" fillId="0" borderId="92" xfId="0" applyFont="1" applyBorder="1" applyAlignment="1">
      <alignment horizontal="left" vertical="top" wrapText="1" indent="3"/>
    </xf>
    <xf numFmtId="0" fontId="54" fillId="0" borderId="126" xfId="0" applyFont="1" applyBorder="1" applyAlignment="1">
      <alignment horizontal="left" vertical="top" wrapText="1" indent="3"/>
    </xf>
    <xf numFmtId="0" fontId="54" fillId="0" borderId="80" xfId="0" applyFont="1" applyBorder="1" applyAlignment="1">
      <alignment horizontal="left" vertical="top" wrapText="1" indent="7"/>
    </xf>
    <xf numFmtId="0" fontId="54" fillId="0" borderId="81" xfId="0" applyFont="1" applyBorder="1" applyAlignment="1">
      <alignment horizontal="left" vertical="top" wrapText="1" indent="7"/>
    </xf>
    <xf numFmtId="0" fontId="54" fillId="0" borderId="82" xfId="0" applyFont="1" applyBorder="1" applyAlignment="1">
      <alignment horizontal="left" vertical="top" wrapText="1" indent="7"/>
    </xf>
    <xf numFmtId="0" fontId="53" fillId="0" borderId="80" xfId="0" applyFont="1" applyBorder="1" applyAlignment="1">
      <alignment horizontal="left" vertical="top" wrapText="1"/>
    </xf>
    <xf numFmtId="0" fontId="53" fillId="0" borderId="82" xfId="0" applyFont="1" applyBorder="1" applyAlignment="1">
      <alignment horizontal="left" vertical="top" wrapText="1"/>
    </xf>
    <xf numFmtId="0" fontId="54" fillId="0" borderId="127" xfId="0" applyFont="1" applyBorder="1" applyAlignment="1">
      <alignment horizontal="left" vertical="top" wrapText="1" indent="2"/>
    </xf>
    <xf numFmtId="0" fontId="54" fillId="0" borderId="128" xfId="0" applyFont="1" applyBorder="1" applyAlignment="1">
      <alignment horizontal="left" vertical="top" wrapText="1" indent="2"/>
    </xf>
    <xf numFmtId="0" fontId="54" fillId="0" borderId="129" xfId="0" applyFont="1" applyBorder="1" applyAlignment="1">
      <alignment horizontal="left" vertical="top" wrapText="1" indent="3"/>
    </xf>
    <xf numFmtId="0" fontId="54" fillId="0" borderId="0" xfId="0" applyFont="1" applyAlignment="1">
      <alignment horizontal="left" vertical="top" wrapText="1" indent="3"/>
    </xf>
    <xf numFmtId="0" fontId="54" fillId="0" borderId="130" xfId="0" applyFont="1" applyBorder="1" applyAlignment="1">
      <alignment horizontal="left" vertical="top" wrapText="1" indent="3"/>
    </xf>
    <xf numFmtId="0" fontId="53" fillId="0" borderId="80" xfId="0" applyFont="1" applyBorder="1" applyAlignment="1">
      <alignment horizontal="center" vertical="top" wrapText="1"/>
    </xf>
    <xf numFmtId="0" fontId="53" fillId="0" borderId="82" xfId="0" applyFont="1" applyBorder="1" applyAlignment="1">
      <alignment horizontal="center" vertical="top" wrapText="1"/>
    </xf>
    <xf numFmtId="0" fontId="54" fillId="0" borderId="80" xfId="0" applyFont="1" applyBorder="1" applyAlignment="1">
      <alignment horizontal="left" vertical="top" wrapText="1" indent="4"/>
    </xf>
    <xf numFmtId="0" fontId="54" fillId="0" borderId="82" xfId="0" applyFont="1" applyBorder="1" applyAlignment="1">
      <alignment horizontal="left" vertical="top" wrapText="1" indent="4"/>
    </xf>
    <xf numFmtId="0" fontId="54" fillId="0" borderId="131" xfId="0" applyFont="1" applyBorder="1" applyAlignment="1">
      <alignment horizontal="left" vertical="top" wrapText="1" indent="1"/>
    </xf>
    <xf numFmtId="2" fontId="57" fillId="0" borderId="80" xfId="0" applyNumberFormat="1" applyFont="1" applyBorder="1" applyAlignment="1">
      <alignment horizontal="center" vertical="top" shrinkToFit="1"/>
    </xf>
    <xf numFmtId="2" fontId="57" fillId="0" borderId="82" xfId="0" applyNumberFormat="1" applyFont="1" applyBorder="1" applyAlignment="1">
      <alignment horizontal="center" vertical="top" shrinkToFit="1"/>
    </xf>
    <xf numFmtId="0" fontId="55" fillId="0" borderId="80" xfId="0" applyFont="1" applyBorder="1" applyAlignment="1">
      <alignment horizontal="left" vertical="top" wrapText="1" indent="5"/>
    </xf>
    <xf numFmtId="0" fontId="55" fillId="0" borderId="82" xfId="0" applyFont="1" applyBorder="1" applyAlignment="1">
      <alignment horizontal="left" vertical="top" wrapText="1" indent="5"/>
    </xf>
    <xf numFmtId="0" fontId="54" fillId="0" borderId="86" xfId="0" applyFont="1" applyBorder="1" applyAlignment="1">
      <alignment horizontal="left" vertical="top" wrapText="1" indent="1"/>
    </xf>
    <xf numFmtId="0" fontId="54" fillId="0" borderId="127" xfId="0" applyFont="1" applyBorder="1" applyAlignment="1">
      <alignment horizontal="left" vertical="top" wrapText="1" indent="3"/>
    </xf>
    <xf numFmtId="0" fontId="54" fillId="0" borderId="76" xfId="0" applyFont="1" applyBorder="1" applyAlignment="1">
      <alignment horizontal="left" vertical="top" wrapText="1" indent="3"/>
    </xf>
    <xf numFmtId="0" fontId="54" fillId="0" borderId="128" xfId="0" applyFont="1" applyBorder="1" applyAlignment="1">
      <alignment horizontal="left" vertical="top" wrapText="1" indent="3"/>
    </xf>
    <xf numFmtId="0" fontId="54" fillId="0" borderId="85" xfId="0" applyFont="1" applyBorder="1" applyAlignment="1">
      <alignment horizontal="left" vertical="top" wrapText="1" indent="2"/>
    </xf>
    <xf numFmtId="0" fontId="54" fillId="0" borderId="85" xfId="0" applyFont="1" applyBorder="1" applyAlignment="1">
      <alignment horizontal="left" vertical="top" wrapText="1" indent="3"/>
    </xf>
    <xf numFmtId="1" fontId="58" fillId="0" borderId="131" xfId="0" applyNumberFormat="1" applyFont="1" applyBorder="1" applyAlignment="1">
      <alignment horizontal="center" vertical="top" shrinkToFit="1"/>
    </xf>
    <xf numFmtId="3" fontId="58" fillId="0" borderId="131" xfId="0" applyNumberFormat="1" applyFont="1" applyBorder="1" applyAlignment="1">
      <alignment horizontal="left" vertical="top" indent="2" shrinkToFit="1"/>
    </xf>
    <xf numFmtId="0" fontId="54" fillId="0" borderId="125" xfId="0" applyFont="1" applyBorder="1" applyAlignment="1">
      <alignment horizontal="right" vertical="top" wrapText="1"/>
    </xf>
    <xf numFmtId="0" fontId="53" fillId="0" borderId="92" xfId="0" applyFont="1" applyBorder="1" applyAlignment="1">
      <alignment horizontal="left" vertical="center" wrapText="1"/>
    </xf>
    <xf numFmtId="0" fontId="54" fillId="0" borderId="126" xfId="0" applyFont="1" applyBorder="1" applyAlignment="1">
      <alignment horizontal="right" vertical="top" wrapText="1"/>
    </xf>
    <xf numFmtId="188" fontId="58" fillId="0" borderId="131" xfId="0" applyNumberFormat="1" applyFont="1" applyBorder="1" applyAlignment="1">
      <alignment horizontal="left" vertical="top" indent="4" shrinkToFit="1"/>
    </xf>
    <xf numFmtId="0" fontId="53" fillId="0" borderId="131" xfId="0" applyFont="1" applyBorder="1" applyAlignment="1">
      <alignment horizontal="left" vertical="top" wrapText="1"/>
    </xf>
    <xf numFmtId="1" fontId="58" fillId="0" borderId="86" xfId="0" applyNumberFormat="1" applyFont="1" applyBorder="1" applyAlignment="1">
      <alignment horizontal="center" vertical="top" shrinkToFit="1"/>
    </xf>
    <xf numFmtId="3" fontId="58" fillId="0" borderId="86" xfId="0" applyNumberFormat="1" applyFont="1" applyBorder="1" applyAlignment="1">
      <alignment horizontal="left" vertical="top" indent="2" shrinkToFit="1"/>
    </xf>
    <xf numFmtId="0" fontId="53" fillId="0" borderId="127" xfId="0" applyFont="1" applyBorder="1" applyAlignment="1">
      <alignment horizontal="left" vertical="center" wrapText="1"/>
    </xf>
    <xf numFmtId="0" fontId="54" fillId="0" borderId="76" xfId="0" applyFont="1" applyBorder="1" applyAlignment="1">
      <alignment horizontal="center" vertical="top" wrapText="1"/>
    </xf>
    <xf numFmtId="3" fontId="58" fillId="0" borderId="128" xfId="0" applyNumberFormat="1" applyFont="1" applyBorder="1" applyAlignment="1">
      <alignment horizontal="right" vertical="top" shrinkToFit="1"/>
    </xf>
    <xf numFmtId="188" fontId="58" fillId="0" borderId="86" xfId="0" applyNumberFormat="1" applyFont="1" applyBorder="1" applyAlignment="1">
      <alignment horizontal="left" vertical="top" indent="4" shrinkToFit="1"/>
    </xf>
    <xf numFmtId="0" fontId="53" fillId="0" borderId="132" xfId="0" applyFont="1" applyBorder="1" applyAlignment="1">
      <alignment horizontal="left" vertical="top" wrapText="1"/>
    </xf>
    <xf numFmtId="1" fontId="58" fillId="15" borderId="85" xfId="0" applyNumberFormat="1" applyFont="1" applyFill="1" applyBorder="1" applyAlignment="1">
      <alignment horizontal="center" vertical="top" shrinkToFit="1"/>
    </xf>
    <xf numFmtId="3" fontId="58" fillId="15" borderId="85" xfId="0" applyNumberFormat="1" applyFont="1" applyFill="1" applyBorder="1" applyAlignment="1">
      <alignment horizontal="right" vertical="top" shrinkToFit="1"/>
    </xf>
    <xf numFmtId="3" fontId="58" fillId="15" borderId="80" xfId="0" applyNumberFormat="1" applyFont="1" applyFill="1" applyBorder="1" applyAlignment="1">
      <alignment horizontal="right" vertical="top" shrinkToFit="1"/>
    </xf>
    <xf numFmtId="0" fontId="54" fillId="15" borderId="81" xfId="0" applyFont="1" applyFill="1" applyBorder="1" applyAlignment="1">
      <alignment horizontal="center" vertical="top" wrapText="1"/>
    </xf>
    <xf numFmtId="3" fontId="58" fillId="15" borderId="82" xfId="0" applyNumberFormat="1" applyFont="1" applyFill="1" applyBorder="1" applyAlignment="1">
      <alignment horizontal="right" vertical="top" shrinkToFit="1"/>
    </xf>
    <xf numFmtId="188" fontId="58" fillId="15" borderId="85" xfId="0" applyNumberFormat="1" applyFont="1" applyFill="1" applyBorder="1" applyAlignment="1">
      <alignment horizontal="right" vertical="top" shrinkToFit="1"/>
    </xf>
    <xf numFmtId="1" fontId="58" fillId="0" borderId="85" xfId="0" applyNumberFormat="1" applyFont="1" applyBorder="1" applyAlignment="1">
      <alignment horizontal="center" vertical="top" shrinkToFit="1"/>
    </xf>
    <xf numFmtId="3" fontId="58" fillId="0" borderId="85" xfId="0" applyNumberFormat="1" applyFont="1" applyBorder="1" applyAlignment="1">
      <alignment horizontal="right" vertical="top" shrinkToFit="1"/>
    </xf>
    <xf numFmtId="3" fontId="58" fillId="0" borderId="80" xfId="0" applyNumberFormat="1" applyFont="1" applyBorder="1" applyAlignment="1">
      <alignment horizontal="right" vertical="top" shrinkToFit="1"/>
    </xf>
    <xf numFmtId="0" fontId="54" fillId="0" borderId="81" xfId="0" applyFont="1" applyBorder="1" applyAlignment="1">
      <alignment horizontal="center" vertical="top" wrapText="1"/>
    </xf>
    <xf numFmtId="3" fontId="58" fillId="0" borderId="82" xfId="0" applyNumberFormat="1" applyFont="1" applyBorder="1" applyAlignment="1">
      <alignment horizontal="right" vertical="top" shrinkToFit="1"/>
    </xf>
    <xf numFmtId="188" fontId="58" fillId="0" borderId="85" xfId="0" applyNumberFormat="1" applyFont="1" applyBorder="1" applyAlignment="1">
      <alignment horizontal="right" vertical="top" shrinkToFit="1"/>
    </xf>
    <xf numFmtId="0" fontId="54" fillId="15" borderId="85" xfId="0" applyFont="1" applyFill="1" applyBorder="1" applyAlignment="1">
      <alignment horizontal="center" vertical="top" wrapText="1"/>
    </xf>
    <xf numFmtId="4" fontId="58" fillId="15" borderId="86" xfId="0" applyNumberFormat="1" applyFont="1" applyFill="1" applyBorder="1" applyAlignment="1">
      <alignment horizontal="right" vertical="top" shrinkToFit="1"/>
    </xf>
    <xf numFmtId="0" fontId="54" fillId="0" borderId="85" xfId="0" applyFont="1" applyBorder="1" applyAlignment="1">
      <alignment horizontal="center" vertical="top" wrapText="1"/>
    </xf>
    <xf numFmtId="4" fontId="58" fillId="0" borderId="85" xfId="0" applyNumberFormat="1" applyFont="1" applyBorder="1" applyAlignment="1">
      <alignment horizontal="right" vertical="top" shrinkToFit="1"/>
    </xf>
    <xf numFmtId="4" fontId="58" fillId="15" borderId="85" xfId="0" applyNumberFormat="1" applyFont="1" applyFill="1" applyBorder="1" applyAlignment="1">
      <alignment horizontal="right" vertical="top" shrinkToFit="1"/>
    </xf>
    <xf numFmtId="0" fontId="53" fillId="0" borderId="125" xfId="0" applyFont="1" applyBorder="1" applyAlignment="1">
      <alignment horizontal="left" vertical="top" wrapText="1"/>
    </xf>
    <xf numFmtId="0" fontId="53" fillId="0" borderId="92" xfId="0" applyFont="1" applyBorder="1" applyAlignment="1">
      <alignment horizontal="left" vertical="top" wrapText="1"/>
    </xf>
    <xf numFmtId="0" fontId="54" fillId="0" borderId="129" xfId="0" applyFont="1" applyBorder="1" applyAlignment="1">
      <alignment horizontal="left" vertical="top" wrapText="1"/>
    </xf>
    <xf numFmtId="0" fontId="54" fillId="0" borderId="0" xfId="0" applyFont="1" applyAlignment="1">
      <alignment horizontal="left" vertical="top" wrapText="1"/>
    </xf>
    <xf numFmtId="0" fontId="54" fillId="0" borderId="129" xfId="0" applyFont="1" applyBorder="1" applyAlignment="1">
      <alignment horizontal="left" vertical="top" wrapText="1" indent="1"/>
    </xf>
    <xf numFmtId="0" fontId="54" fillId="0" borderId="0" xfId="0" applyFont="1" applyAlignment="1">
      <alignment horizontal="left" vertical="top" wrapText="1" indent="1"/>
    </xf>
    <xf numFmtId="0" fontId="54" fillId="0" borderId="129" xfId="0" applyFont="1" applyBorder="1" applyAlignment="1">
      <alignment horizontal="left" vertical="top" wrapText="1" indent="1"/>
    </xf>
    <xf numFmtId="0" fontId="53" fillId="0" borderId="0" xfId="0" applyFont="1" applyAlignment="1">
      <alignment horizontal="left" vertical="center" wrapText="1"/>
    </xf>
    <xf numFmtId="0" fontId="53" fillId="0" borderId="129" xfId="0" applyFont="1" applyBorder="1" applyAlignment="1">
      <alignment horizontal="left" vertical="center" wrapText="1"/>
    </xf>
    <xf numFmtId="0" fontId="53" fillId="0" borderId="0" xfId="0" applyFont="1" applyAlignment="1">
      <alignment horizontal="left" vertical="center" wrapText="1"/>
    </xf>
    <xf numFmtId="0" fontId="53" fillId="0" borderId="129" xfId="0" applyFont="1" applyBorder="1" applyAlignment="1">
      <alignment horizontal="left" vertical="center" wrapText="1"/>
    </xf>
    <xf numFmtId="0" fontId="53" fillId="15" borderId="82" xfId="0" applyFont="1" applyFill="1" applyBorder="1" applyAlignment="1">
      <alignment horizontal="left" vertical="top" wrapText="1"/>
    </xf>
    <xf numFmtId="0" fontId="54" fillId="0" borderId="76" xfId="0" applyFont="1" applyBorder="1" applyAlignment="1">
      <alignment horizontal="left" vertical="top" wrapText="1"/>
    </xf>
    <xf numFmtId="0" fontId="54" fillId="0" borderId="125" xfId="0" applyFont="1" applyBorder="1" applyAlignment="1">
      <alignment horizontal="left" vertical="top" wrapText="1" indent="1"/>
    </xf>
    <xf numFmtId="0" fontId="54" fillId="0" borderId="92" xfId="0" applyFont="1" applyBorder="1" applyAlignment="1">
      <alignment horizontal="left" vertical="top" wrapText="1" indent="1"/>
    </xf>
    <xf numFmtId="0" fontId="54" fillId="0" borderId="126" xfId="0" applyFont="1" applyBorder="1" applyAlignment="1">
      <alignment horizontal="left" vertical="top" wrapText="1" indent="1"/>
    </xf>
    <xf numFmtId="0" fontId="59" fillId="0" borderId="129" xfId="0" applyFont="1" applyBorder="1" applyAlignment="1">
      <alignment horizontal="left" vertical="top" wrapText="1" indent="1"/>
    </xf>
    <xf numFmtId="0" fontId="59" fillId="0" borderId="0" xfId="0" applyFont="1" applyAlignment="1">
      <alignment horizontal="left" vertical="top" wrapText="1" indent="1"/>
    </xf>
    <xf numFmtId="0" fontId="59" fillId="0" borderId="130" xfId="0" applyFont="1" applyBorder="1" applyAlignment="1">
      <alignment horizontal="left" vertical="top" wrapText="1" indent="1"/>
    </xf>
    <xf numFmtId="0" fontId="54" fillId="0" borderId="130" xfId="0" applyFont="1" applyBorder="1" applyAlignment="1">
      <alignment horizontal="left" vertical="top" wrapText="1" indent="1"/>
    </xf>
    <xf numFmtId="0" fontId="59" fillId="0" borderId="127" xfId="0" applyFont="1" applyBorder="1" applyAlignment="1">
      <alignment horizontal="left" vertical="top" wrapText="1" indent="1"/>
    </xf>
    <xf numFmtId="0" fontId="59" fillId="0" borderId="76" xfId="0" applyFont="1" applyBorder="1" applyAlignment="1">
      <alignment horizontal="left" vertical="top" wrapText="1" indent="1"/>
    </xf>
    <xf numFmtId="0" fontId="59" fillId="0" borderId="128" xfId="0" applyFont="1" applyBorder="1" applyAlignment="1">
      <alignment horizontal="left" vertical="top" wrapText="1" indent="1"/>
    </xf>
    <xf numFmtId="0" fontId="60" fillId="16" borderId="41" xfId="6" applyFont="1" applyFill="1" applyBorder="1" applyAlignment="1">
      <alignment horizontal="center" vertical="center" shrinkToFit="1"/>
    </xf>
    <xf numFmtId="0" fontId="60" fillId="17" borderId="42" xfId="6" applyFont="1" applyFill="1" applyBorder="1" applyAlignment="1">
      <alignment horizontal="center" vertical="center" shrinkToFit="1"/>
    </xf>
    <xf numFmtId="0" fontId="60" fillId="17" borderId="43" xfId="6" applyFont="1" applyFill="1" applyBorder="1" applyAlignment="1">
      <alignment horizontal="center" vertical="center" shrinkToFit="1"/>
    </xf>
    <xf numFmtId="0" fontId="60" fillId="17" borderId="0" xfId="6" applyFont="1" applyFill="1" applyAlignment="1">
      <alignment horizontal="center" vertical="center" shrinkToFit="1"/>
    </xf>
    <xf numFmtId="0" fontId="61" fillId="17" borderId="0" xfId="6" applyFont="1" applyFill="1" applyAlignment="1">
      <alignment horizontal="center" vertical="center" shrinkToFit="1"/>
    </xf>
    <xf numFmtId="0" fontId="62" fillId="0" borderId="0" xfId="0" applyFont="1">
      <alignment vertical="center"/>
    </xf>
    <xf numFmtId="0" fontId="60" fillId="16" borderId="133" xfId="6" applyFont="1" applyFill="1" applyBorder="1" applyAlignment="1">
      <alignment horizontal="center" vertical="center" shrinkToFit="1"/>
    </xf>
    <xf numFmtId="0" fontId="60" fillId="17" borderId="25" xfId="6" applyFont="1" applyFill="1" applyBorder="1" applyAlignment="1">
      <alignment vertical="center" shrinkToFit="1"/>
    </xf>
    <xf numFmtId="0" fontId="60" fillId="7" borderId="25" xfId="6" applyFont="1" applyFill="1" applyBorder="1" applyAlignment="1" applyProtection="1">
      <alignment horizontal="center" vertical="center" shrinkToFit="1"/>
      <protection locked="0"/>
    </xf>
    <xf numFmtId="40" fontId="60" fillId="7" borderId="25" xfId="5" applyFont="1" applyFill="1" applyBorder="1" applyAlignment="1" applyProtection="1">
      <alignment horizontal="center" vertical="center" shrinkToFit="1"/>
      <protection locked="0"/>
    </xf>
    <xf numFmtId="0" fontId="60" fillId="7" borderId="134" xfId="6" applyFont="1" applyFill="1" applyBorder="1" applyAlignment="1" applyProtection="1">
      <alignment horizontal="center" vertical="center" shrinkToFit="1"/>
      <protection locked="0"/>
    </xf>
    <xf numFmtId="0" fontId="60" fillId="17" borderId="0" xfId="6" applyFont="1" applyFill="1" applyAlignment="1">
      <alignment vertical="center" shrinkToFit="1"/>
    </xf>
    <xf numFmtId="185" fontId="60" fillId="7" borderId="25" xfId="6" applyNumberFormat="1" applyFont="1" applyFill="1" applyBorder="1" applyAlignment="1" applyProtection="1">
      <alignment horizontal="center" vertical="center" shrinkToFit="1"/>
      <protection locked="0"/>
    </xf>
    <xf numFmtId="185" fontId="60" fillId="7" borderId="25" xfId="5" applyNumberFormat="1" applyFont="1" applyFill="1" applyBorder="1" applyAlignment="1" applyProtection="1">
      <alignment horizontal="center" vertical="center" shrinkToFit="1"/>
      <protection locked="0"/>
    </xf>
    <xf numFmtId="185" fontId="60" fillId="7" borderId="134" xfId="6" applyNumberFormat="1" applyFont="1" applyFill="1" applyBorder="1" applyAlignment="1" applyProtection="1">
      <alignment horizontal="center" vertical="center" shrinkToFit="1"/>
      <protection locked="0"/>
    </xf>
    <xf numFmtId="0" fontId="60" fillId="17" borderId="35" xfId="6" applyFont="1" applyFill="1" applyBorder="1" applyAlignment="1">
      <alignment vertical="center" shrinkToFit="1"/>
    </xf>
    <xf numFmtId="0" fontId="60" fillId="7" borderId="35" xfId="6" applyFont="1" applyFill="1" applyBorder="1" applyAlignment="1">
      <alignment horizontal="center" vertical="center" shrinkToFit="1"/>
    </xf>
    <xf numFmtId="40" fontId="60" fillId="7" borderId="35" xfId="5" applyFont="1" applyFill="1" applyBorder="1" applyAlignment="1" applyProtection="1">
      <alignment horizontal="center" vertical="center" shrinkToFit="1"/>
      <protection locked="0"/>
    </xf>
    <xf numFmtId="0" fontId="60" fillId="7" borderId="35" xfId="6" applyFont="1" applyFill="1" applyBorder="1" applyAlignment="1" applyProtection="1">
      <alignment horizontal="center" vertical="center" shrinkToFit="1"/>
      <protection locked="0"/>
    </xf>
    <xf numFmtId="0" fontId="60" fillId="7" borderId="135" xfId="6" applyFont="1" applyFill="1" applyBorder="1" applyAlignment="1" applyProtection="1">
      <alignment horizontal="center" vertical="center" shrinkToFit="1"/>
      <protection locked="0"/>
    </xf>
    <xf numFmtId="0" fontId="63" fillId="18" borderId="25" xfId="0" applyFont="1" applyFill="1" applyBorder="1" applyAlignment="1">
      <alignment horizontal="center" vertical="center"/>
    </xf>
    <xf numFmtId="0" fontId="60" fillId="16" borderId="59" xfId="6" applyFont="1" applyFill="1" applyBorder="1" applyAlignment="1">
      <alignment horizontal="center" vertical="center" shrinkToFit="1"/>
    </xf>
    <xf numFmtId="0" fontId="60" fillId="17" borderId="136" xfId="6" applyFont="1" applyFill="1" applyBorder="1" applyAlignment="1">
      <alignment vertical="center" shrinkToFit="1"/>
    </xf>
    <xf numFmtId="0" fontId="60" fillId="7" borderId="136" xfId="6" applyFont="1" applyFill="1" applyBorder="1" applyAlignment="1">
      <alignment horizontal="center" vertical="center" shrinkToFit="1"/>
    </xf>
    <xf numFmtId="40" fontId="60" fillId="7" borderId="136" xfId="5" applyFont="1" applyFill="1" applyBorder="1" applyAlignment="1" applyProtection="1">
      <alignment horizontal="center" vertical="center" shrinkToFit="1"/>
      <protection locked="0"/>
    </xf>
    <xf numFmtId="0" fontId="60" fillId="7" borderId="136" xfId="6" applyFont="1" applyFill="1" applyBorder="1" applyAlignment="1" applyProtection="1">
      <alignment horizontal="center" vertical="center" shrinkToFit="1"/>
      <protection locked="0"/>
    </xf>
    <xf numFmtId="0" fontId="60" fillId="7" borderId="137" xfId="6" applyFont="1" applyFill="1" applyBorder="1" applyAlignment="1" applyProtection="1">
      <alignment horizontal="center" vertical="center" shrinkToFit="1"/>
      <protection locked="0"/>
    </xf>
    <xf numFmtId="0" fontId="60" fillId="17" borderId="63" xfId="6" applyFont="1" applyFill="1" applyBorder="1" applyAlignment="1">
      <alignment horizontal="center" vertical="center" shrinkToFit="1"/>
    </xf>
    <xf numFmtId="0" fontId="62" fillId="0" borderId="25" xfId="0" applyFont="1" applyBorder="1" applyAlignment="1">
      <alignment horizontal="center" vertical="center"/>
    </xf>
    <xf numFmtId="3" fontId="62" fillId="0" borderId="0" xfId="0" applyNumberFormat="1" applyFont="1">
      <alignment vertical="center"/>
    </xf>
    <xf numFmtId="40" fontId="62" fillId="0" borderId="0" xfId="5" applyFont="1">
      <alignment vertical="center"/>
    </xf>
    <xf numFmtId="0" fontId="60" fillId="16" borderId="138" xfId="6" applyFont="1" applyFill="1" applyBorder="1" applyAlignment="1">
      <alignment horizontal="center" vertical="center" shrinkToFit="1"/>
    </xf>
    <xf numFmtId="0" fontId="60" fillId="17" borderId="42" xfId="6" applyFont="1" applyFill="1" applyBorder="1" applyAlignment="1">
      <alignment vertical="center" shrinkToFit="1"/>
    </xf>
    <xf numFmtId="40" fontId="60" fillId="19" borderId="42" xfId="5" applyFont="1" applyFill="1" applyBorder="1" applyAlignment="1" applyProtection="1">
      <alignment vertical="center" shrinkToFit="1"/>
      <protection locked="0"/>
    </xf>
    <xf numFmtId="40" fontId="60" fillId="19" borderId="43" xfId="5" applyFont="1" applyFill="1" applyBorder="1" applyAlignment="1" applyProtection="1">
      <alignment vertical="center" shrinkToFit="1"/>
      <protection locked="0"/>
    </xf>
    <xf numFmtId="38" fontId="60" fillId="17" borderId="63" xfId="6" applyNumberFormat="1" applyFont="1" applyFill="1" applyBorder="1" applyAlignment="1">
      <alignment vertical="center" shrinkToFit="1"/>
    </xf>
    <xf numFmtId="0" fontId="60" fillId="16" borderId="16" xfId="6" applyFont="1" applyFill="1" applyBorder="1" applyAlignment="1">
      <alignment horizontal="center" vertical="center" shrinkToFit="1"/>
    </xf>
    <xf numFmtId="40" fontId="60" fillId="17" borderId="35" xfId="5" applyFont="1" applyFill="1" applyBorder="1" applyAlignment="1" applyProtection="1">
      <alignment vertical="center" shrinkToFit="1"/>
    </xf>
    <xf numFmtId="40" fontId="60" fillId="17" borderId="135" xfId="5" applyFont="1" applyFill="1" applyBorder="1" applyAlignment="1" applyProtection="1">
      <alignment vertical="center" shrinkToFit="1"/>
    </xf>
    <xf numFmtId="40" fontId="60" fillId="17" borderId="63" xfId="5" applyFont="1" applyFill="1" applyBorder="1" applyAlignment="1" applyProtection="1">
      <alignment vertical="center" shrinkToFit="1"/>
    </xf>
    <xf numFmtId="0" fontId="60" fillId="16" borderId="47" xfId="6" applyFont="1" applyFill="1" applyBorder="1" applyAlignment="1">
      <alignment horizontal="center" vertical="center" shrinkToFit="1"/>
    </xf>
    <xf numFmtId="40" fontId="60" fillId="17" borderId="0" xfId="5" applyFont="1" applyFill="1" applyBorder="1" applyAlignment="1" applyProtection="1">
      <alignment vertical="center" shrinkToFit="1"/>
    </xf>
    <xf numFmtId="40" fontId="60" fillId="17" borderId="25" xfId="5" applyFont="1" applyFill="1" applyBorder="1" applyAlignment="1" applyProtection="1">
      <alignment vertical="center" shrinkToFit="1"/>
    </xf>
    <xf numFmtId="40" fontId="60" fillId="17" borderId="134" xfId="5" applyFont="1" applyFill="1" applyBorder="1" applyAlignment="1" applyProtection="1">
      <alignment vertical="center" shrinkToFit="1"/>
    </xf>
    <xf numFmtId="40" fontId="60" fillId="20" borderId="25" xfId="5" applyFont="1" applyFill="1" applyBorder="1" applyAlignment="1" applyProtection="1">
      <alignment vertical="center" shrinkToFit="1"/>
      <protection locked="0"/>
    </xf>
    <xf numFmtId="40" fontId="60" fillId="19" borderId="25" xfId="5" applyFont="1" applyFill="1" applyBorder="1" applyAlignment="1" applyProtection="1">
      <alignment vertical="center" shrinkToFit="1"/>
      <protection locked="0"/>
    </xf>
    <xf numFmtId="40" fontId="60" fillId="19" borderId="134" xfId="5" applyFont="1" applyFill="1" applyBorder="1" applyAlignment="1" applyProtection="1">
      <alignment vertical="center" shrinkToFit="1"/>
      <protection locked="0"/>
    </xf>
    <xf numFmtId="0" fontId="60" fillId="16" borderId="39" xfId="6" applyFont="1" applyFill="1" applyBorder="1" applyAlignment="1">
      <alignment horizontal="center" vertical="center" shrinkToFit="1"/>
    </xf>
    <xf numFmtId="40" fontId="60" fillId="17" borderId="136" xfId="5" applyFont="1" applyFill="1" applyBorder="1" applyAlignment="1" applyProtection="1">
      <alignment vertical="center" shrinkToFit="1"/>
    </xf>
    <xf numFmtId="40" fontId="60" fillId="17" borderId="137" xfId="5" applyFont="1" applyFill="1" applyBorder="1" applyAlignment="1" applyProtection="1">
      <alignment vertical="center" shrinkToFit="1"/>
    </xf>
    <xf numFmtId="0" fontId="60" fillId="17" borderId="63" xfId="6" applyFont="1" applyFill="1" applyBorder="1" applyAlignment="1">
      <alignment horizontal="center" vertical="center" shrinkToFit="1"/>
    </xf>
    <xf numFmtId="0" fontId="60" fillId="17" borderId="25" xfId="6" applyFont="1" applyFill="1" applyBorder="1" applyAlignment="1">
      <alignment horizontal="center" vertical="center" shrinkToFit="1"/>
    </xf>
    <xf numFmtId="0" fontId="60" fillId="17" borderId="25" xfId="6" applyFont="1" applyFill="1" applyBorder="1" applyAlignment="1">
      <alignment horizontal="center" vertical="center" shrinkToFit="1"/>
    </xf>
    <xf numFmtId="0" fontId="62" fillId="0" borderId="25" xfId="0" applyFont="1" applyBorder="1">
      <alignment vertical="center"/>
    </xf>
    <xf numFmtId="40" fontId="60" fillId="17" borderId="42" xfId="5" applyFont="1" applyFill="1" applyBorder="1" applyAlignment="1" applyProtection="1">
      <alignment vertical="center" shrinkToFit="1"/>
    </xf>
    <xf numFmtId="40" fontId="60" fillId="17" borderId="43" xfId="5" applyFont="1" applyFill="1" applyBorder="1" applyAlignment="1" applyProtection="1">
      <alignment vertical="center" shrinkToFit="1"/>
    </xf>
    <xf numFmtId="40" fontId="60" fillId="3" borderId="25" xfId="5" applyFont="1" applyFill="1" applyBorder="1" applyAlignment="1" applyProtection="1">
      <alignment vertical="center" shrinkToFit="1"/>
      <protection locked="0"/>
    </xf>
    <xf numFmtId="40" fontId="60" fillId="3" borderId="134" xfId="5" applyFont="1" applyFill="1" applyBorder="1" applyAlignment="1" applyProtection="1">
      <alignment vertical="center" shrinkToFit="1"/>
      <protection locked="0"/>
    </xf>
    <xf numFmtId="40" fontId="60" fillId="17" borderId="0" xfId="5" applyFont="1" applyFill="1" applyAlignment="1" applyProtection="1">
      <alignment vertical="center" shrinkToFit="1"/>
    </xf>
    <xf numFmtId="40" fontId="60" fillId="3" borderId="25" xfId="5" applyFont="1" applyFill="1" applyBorder="1" applyAlignment="1" applyProtection="1">
      <alignment vertical="center" shrinkToFit="1"/>
    </xf>
    <xf numFmtId="40" fontId="60" fillId="3" borderId="134" xfId="5" applyFont="1" applyFill="1" applyBorder="1" applyAlignment="1" applyProtection="1">
      <alignment vertical="center" shrinkToFit="1"/>
    </xf>
    <xf numFmtId="189" fontId="60" fillId="3" borderId="25" xfId="5" applyNumberFormat="1" applyFont="1" applyFill="1" applyBorder="1" applyAlignment="1" applyProtection="1">
      <alignment vertical="center" shrinkToFit="1"/>
      <protection locked="0"/>
    </xf>
    <xf numFmtId="189" fontId="60" fillId="3" borderId="134" xfId="5" applyNumberFormat="1" applyFont="1" applyFill="1" applyBorder="1" applyAlignment="1" applyProtection="1">
      <alignment vertical="center" shrinkToFit="1"/>
      <protection locked="0"/>
    </xf>
    <xf numFmtId="189" fontId="60" fillId="17" borderId="63" xfId="5" applyNumberFormat="1" applyFont="1" applyFill="1" applyBorder="1" applyAlignment="1" applyProtection="1">
      <alignment vertical="center" shrinkToFit="1"/>
    </xf>
    <xf numFmtId="189" fontId="60" fillId="17" borderId="25" xfId="5" applyNumberFormat="1" applyFont="1" applyFill="1" applyBorder="1" applyAlignment="1" applyProtection="1">
      <alignment vertical="center" shrinkToFit="1"/>
    </xf>
    <xf numFmtId="189" fontId="60" fillId="17" borderId="0" xfId="5" applyNumberFormat="1" applyFont="1" applyFill="1" applyAlignment="1" applyProtection="1">
      <alignment vertical="center" shrinkToFit="1"/>
    </xf>
    <xf numFmtId="0" fontId="60" fillId="16" borderId="44" xfId="6" applyFont="1" applyFill="1" applyBorder="1" applyAlignment="1">
      <alignment horizontal="center" vertical="center" shrinkToFit="1"/>
    </xf>
    <xf numFmtId="49" fontId="60" fillId="16" borderId="139" xfId="6" applyNumberFormat="1" applyFont="1" applyFill="1" applyBorder="1" applyAlignment="1">
      <alignment horizontal="center" vertical="center" shrinkToFit="1"/>
    </xf>
    <xf numFmtId="0" fontId="60" fillId="17" borderId="140" xfId="6" applyFont="1" applyFill="1" applyBorder="1" applyAlignment="1">
      <alignment vertical="center" shrinkToFit="1"/>
    </xf>
    <xf numFmtId="38" fontId="60" fillId="17" borderId="140" xfId="6" applyNumberFormat="1" applyFont="1" applyFill="1" applyBorder="1" applyAlignment="1">
      <alignment vertical="center" shrinkToFit="1"/>
    </xf>
    <xf numFmtId="38" fontId="60" fillId="17" borderId="141" xfId="6" applyNumberFormat="1" applyFont="1" applyFill="1" applyBorder="1" applyAlignment="1">
      <alignment vertical="center" shrinkToFit="1"/>
    </xf>
    <xf numFmtId="40" fontId="60" fillId="17" borderId="63" xfId="5" applyFont="1" applyFill="1" applyBorder="1" applyAlignment="1" applyProtection="1">
      <alignment horizontal="right" vertical="center" shrinkToFit="1"/>
    </xf>
    <xf numFmtId="40" fontId="62" fillId="17" borderId="25" xfId="5" applyFont="1" applyFill="1" applyBorder="1" applyAlignment="1" applyProtection="1">
      <alignment horizontal="right" vertical="center" shrinkToFit="1"/>
    </xf>
    <xf numFmtId="40" fontId="60" fillId="17" borderId="25" xfId="5" applyFont="1" applyFill="1" applyBorder="1" applyAlignment="1" applyProtection="1">
      <alignment horizontal="right" vertical="center" shrinkToFit="1"/>
    </xf>
    <xf numFmtId="40" fontId="60" fillId="17" borderId="0" xfId="5" applyFont="1" applyFill="1" applyAlignment="1" applyProtection="1">
      <alignment horizontal="right" vertical="center" shrinkToFit="1"/>
    </xf>
    <xf numFmtId="38" fontId="60" fillId="17" borderId="0" xfId="6" applyNumberFormat="1" applyFont="1" applyFill="1" applyAlignment="1">
      <alignment vertical="center" shrinkToFit="1"/>
    </xf>
    <xf numFmtId="0" fontId="60" fillId="16" borderId="142" xfId="6" applyFont="1" applyFill="1" applyBorder="1" applyAlignment="1">
      <alignment horizontal="center" vertical="center" shrinkToFit="1"/>
    </xf>
    <xf numFmtId="38" fontId="60" fillId="17" borderId="136" xfId="6" applyNumberFormat="1" applyFont="1" applyFill="1" applyBorder="1" applyAlignment="1">
      <alignment vertical="center" shrinkToFit="1"/>
    </xf>
    <xf numFmtId="0" fontId="60" fillId="17" borderId="137" xfId="6" applyFont="1" applyFill="1" applyBorder="1" applyAlignment="1">
      <alignment vertical="center" shrinkToFit="1"/>
    </xf>
    <xf numFmtId="38" fontId="60" fillId="3" borderId="42" xfId="6" applyNumberFormat="1" applyFont="1" applyFill="1" applyBorder="1" applyAlignment="1" applyProtection="1">
      <alignment horizontal="center" vertical="center" shrinkToFit="1"/>
      <protection locked="0"/>
    </xf>
    <xf numFmtId="40" fontId="60" fillId="3" borderId="42" xfId="5" applyFont="1" applyFill="1" applyBorder="1" applyAlignment="1" applyProtection="1">
      <alignment horizontal="center" vertical="center" shrinkToFit="1"/>
      <protection locked="0"/>
    </xf>
    <xf numFmtId="0" fontId="60" fillId="3" borderId="42" xfId="6" applyFont="1" applyFill="1" applyBorder="1" applyAlignment="1" applyProtection="1">
      <alignment horizontal="center" vertical="center" shrinkToFit="1"/>
      <protection locked="0"/>
    </xf>
    <xf numFmtId="0" fontId="60" fillId="3" borderId="43" xfId="6" applyFont="1" applyFill="1" applyBorder="1" applyAlignment="1" applyProtection="1">
      <alignment horizontal="center" vertical="center" shrinkToFit="1"/>
      <protection locked="0"/>
    </xf>
    <xf numFmtId="38" fontId="60" fillId="3" borderId="25" xfId="6" applyNumberFormat="1" applyFont="1" applyFill="1" applyBorder="1" applyAlignment="1" applyProtection="1">
      <alignment vertical="center" shrinkToFit="1"/>
      <protection locked="0"/>
    </xf>
    <xf numFmtId="0" fontId="61" fillId="17" borderId="0" xfId="6" applyFont="1" applyFill="1" applyAlignment="1">
      <alignment horizontal="left" vertical="center" shrinkToFit="1"/>
    </xf>
    <xf numFmtId="0" fontId="61" fillId="17" borderId="0" xfId="6" applyFont="1" applyFill="1" applyAlignment="1">
      <alignment horizontal="left" vertical="center" shrinkToFit="1"/>
    </xf>
    <xf numFmtId="190" fontId="60" fillId="3" borderId="25" xfId="1" applyNumberFormat="1" applyFont="1" applyFill="1" applyBorder="1" applyAlignment="1" applyProtection="1">
      <alignment vertical="center" shrinkToFit="1"/>
      <protection locked="0"/>
    </xf>
    <xf numFmtId="190" fontId="60" fillId="3" borderId="35" xfId="1" applyNumberFormat="1" applyFont="1" applyFill="1" applyBorder="1" applyAlignment="1" applyProtection="1">
      <alignment vertical="center" shrinkToFit="1"/>
      <protection locked="0"/>
    </xf>
    <xf numFmtId="0" fontId="60" fillId="17" borderId="99" xfId="6" applyFont="1" applyFill="1" applyBorder="1" applyAlignment="1">
      <alignment horizontal="center" vertical="center" shrinkToFit="1"/>
    </xf>
    <xf numFmtId="0" fontId="60" fillId="16" borderId="143" xfId="6" applyFont="1" applyFill="1" applyBorder="1" applyAlignment="1">
      <alignment horizontal="center" vertical="center" shrinkToFit="1"/>
    </xf>
    <xf numFmtId="0" fontId="60" fillId="17" borderId="41" xfId="6" applyFont="1" applyFill="1" applyBorder="1" applyAlignment="1">
      <alignment vertical="center" shrinkToFit="1"/>
    </xf>
    <xf numFmtId="38" fontId="60" fillId="17" borderId="42" xfId="6" applyNumberFormat="1" applyFont="1" applyFill="1" applyBorder="1" applyAlignment="1">
      <alignment vertical="center" shrinkToFit="1"/>
    </xf>
    <xf numFmtId="38" fontId="60" fillId="17" borderId="43" xfId="6" applyNumberFormat="1" applyFont="1" applyFill="1" applyBorder="1" applyAlignment="1">
      <alignment vertical="center" shrinkToFit="1"/>
    </xf>
    <xf numFmtId="38" fontId="60" fillId="17" borderId="144" xfId="6" applyNumberFormat="1" applyFont="1" applyFill="1" applyBorder="1" applyAlignment="1">
      <alignment vertical="center" shrinkToFit="1"/>
    </xf>
    <xf numFmtId="0" fontId="60" fillId="17" borderId="44" xfId="6" applyFont="1" applyFill="1" applyBorder="1" applyAlignment="1">
      <alignment vertical="center" shrinkToFit="1"/>
    </xf>
    <xf numFmtId="38" fontId="60" fillId="17" borderId="137" xfId="6" applyNumberFormat="1" applyFont="1" applyFill="1" applyBorder="1" applyAlignment="1">
      <alignment vertical="center" shrinkToFit="1"/>
    </xf>
    <xf numFmtId="38" fontId="60" fillId="17" borderId="55" xfId="6" applyNumberFormat="1" applyFont="1" applyFill="1" applyBorder="1" applyAlignment="1">
      <alignment vertical="center" shrinkToFit="1"/>
    </xf>
    <xf numFmtId="40" fontId="63" fillId="21" borderId="25" xfId="5" applyFont="1" applyFill="1" applyBorder="1" applyAlignment="1">
      <alignment horizontal="center" vertical="center" shrinkToFit="1"/>
    </xf>
    <xf numFmtId="0" fontId="62" fillId="0" borderId="0" xfId="0" applyFont="1" applyAlignment="1">
      <alignment vertical="center" shrinkToFit="1"/>
    </xf>
    <xf numFmtId="0" fontId="63" fillId="18" borderId="25" xfId="0" applyFont="1" applyFill="1" applyBorder="1" applyAlignment="1">
      <alignment horizontal="center" vertical="center" shrinkToFit="1"/>
    </xf>
    <xf numFmtId="38" fontId="62" fillId="0" borderId="25" xfId="5" applyNumberFormat="1" applyFont="1" applyBorder="1" applyAlignment="1">
      <alignment horizontal="center" vertical="center" shrinkToFit="1"/>
    </xf>
    <xf numFmtId="38" fontId="62" fillId="0" borderId="25" xfId="0" applyNumberFormat="1" applyFont="1" applyBorder="1" applyAlignment="1">
      <alignment vertical="center" shrinkToFit="1"/>
    </xf>
    <xf numFmtId="0" fontId="64" fillId="22" borderId="0" xfId="0" applyFont="1" applyFill="1" applyAlignment="1">
      <alignment horizontal="center" vertical="center"/>
    </xf>
    <xf numFmtId="0" fontId="65" fillId="0" borderId="0" xfId="0" applyFont="1">
      <alignment vertical="center"/>
    </xf>
    <xf numFmtId="0" fontId="65" fillId="0" borderId="138" xfId="0" applyFont="1" applyBorder="1" applyAlignment="1">
      <alignment horizontal="center" vertical="center"/>
    </xf>
    <xf numFmtId="0" fontId="65" fillId="0" borderId="145" xfId="0" applyFont="1" applyBorder="1" applyAlignment="1">
      <alignment horizontal="center" vertical="center"/>
    </xf>
    <xf numFmtId="0" fontId="65" fillId="0" borderId="146" xfId="0" applyFont="1" applyBorder="1" applyAlignment="1">
      <alignment horizontal="center" vertical="center"/>
    </xf>
    <xf numFmtId="0" fontId="65" fillId="0" borderId="27" xfId="0" applyFont="1" applyBorder="1" applyAlignment="1">
      <alignment horizontal="center" vertical="center"/>
    </xf>
    <xf numFmtId="0" fontId="65" fillId="0" borderId="147" xfId="0" applyFont="1" applyBorder="1" applyAlignment="1">
      <alignment horizontal="center" vertical="center"/>
    </xf>
    <xf numFmtId="0" fontId="65" fillId="0" borderId="148" xfId="0" applyFont="1" applyBorder="1" applyAlignment="1">
      <alignment horizontal="center" vertical="center"/>
    </xf>
    <xf numFmtId="0" fontId="65" fillId="0" borderId="149" xfId="0" applyFont="1" applyBorder="1" applyAlignment="1">
      <alignment horizontal="center" vertical="center"/>
    </xf>
    <xf numFmtId="0" fontId="65" fillId="0" borderId="150" xfId="0" applyFont="1" applyBorder="1" applyAlignment="1">
      <alignment horizontal="center" vertical="center"/>
    </xf>
    <xf numFmtId="179" fontId="66" fillId="0" borderId="151" xfId="5" applyNumberFormat="1" applyFont="1" applyFill="1" applyBorder="1" applyAlignment="1">
      <alignment horizontal="right" vertical="center"/>
    </xf>
    <xf numFmtId="179" fontId="66" fillId="0" borderId="31" xfId="5" applyNumberFormat="1" applyFont="1" applyFill="1" applyBorder="1" applyAlignment="1">
      <alignment horizontal="right" vertical="center"/>
    </xf>
    <xf numFmtId="0" fontId="65" fillId="0" borderId="31" xfId="0" applyFont="1" applyBorder="1" applyAlignment="1">
      <alignment horizontal="center" vertical="center"/>
    </xf>
    <xf numFmtId="179" fontId="66" fillId="0" borderId="95" xfId="5" applyNumberFormat="1" applyFont="1" applyFill="1" applyBorder="1" applyAlignment="1">
      <alignment horizontal="right" vertical="center"/>
    </xf>
    <xf numFmtId="179" fontId="66" fillId="0" borderId="152" xfId="5" applyNumberFormat="1" applyFont="1" applyBorder="1" applyAlignment="1">
      <alignment horizontal="right" vertical="center"/>
    </xf>
    <xf numFmtId="0" fontId="65" fillId="0" borderId="19" xfId="0" applyFont="1" applyBorder="1" applyAlignment="1">
      <alignment horizontal="center" vertical="center"/>
    </xf>
    <xf numFmtId="0" fontId="65" fillId="0" borderId="20" xfId="0" applyFont="1" applyBorder="1" applyAlignment="1">
      <alignment horizontal="center" vertical="center"/>
    </xf>
    <xf numFmtId="0" fontId="65" fillId="0" borderId="119" xfId="0" applyFont="1" applyBorder="1" applyAlignment="1">
      <alignment horizontal="center" vertical="center"/>
    </xf>
    <xf numFmtId="179" fontId="66" fillId="0" borderId="153" xfId="0" applyNumberFormat="1" applyFont="1" applyBorder="1" applyAlignment="1">
      <alignment horizontal="right" vertical="center"/>
    </xf>
    <xf numFmtId="179" fontId="66" fillId="0" borderId="19" xfId="5" applyNumberFormat="1" applyFont="1" applyFill="1" applyBorder="1" applyAlignment="1">
      <alignment horizontal="right" vertical="center"/>
    </xf>
    <xf numFmtId="179" fontId="66" fillId="0" borderId="20" xfId="5" applyNumberFormat="1" applyFont="1" applyFill="1" applyBorder="1" applyAlignment="1">
      <alignment horizontal="right" vertical="center"/>
    </xf>
    <xf numFmtId="193" fontId="65" fillId="0" borderId="20" xfId="5" applyNumberFormat="1" applyFont="1" applyFill="1" applyBorder="1" applyAlignment="1">
      <alignment horizontal="center" vertical="center"/>
    </xf>
    <xf numFmtId="179" fontId="66" fillId="0" borderId="119" xfId="5" applyNumberFormat="1" applyFont="1" applyFill="1" applyBorder="1" applyAlignment="1">
      <alignment horizontal="right" vertical="center"/>
    </xf>
    <xf numFmtId="179" fontId="66" fillId="0" borderId="153" xfId="5" applyNumberFormat="1" applyFont="1" applyBorder="1" applyAlignment="1">
      <alignment horizontal="right" vertical="center"/>
    </xf>
    <xf numFmtId="0" fontId="65" fillId="0" borderId="20" xfId="0" applyFont="1" applyBorder="1" applyAlignment="1">
      <alignment horizontal="center" vertical="center" shrinkToFit="1"/>
    </xf>
    <xf numFmtId="193" fontId="64" fillId="23" borderId="19" xfId="5" applyNumberFormat="1" applyFont="1" applyFill="1" applyBorder="1" applyAlignment="1">
      <alignment horizontal="center" vertical="center"/>
    </xf>
    <xf numFmtId="193" fontId="64" fillId="23" borderId="154" xfId="5" applyNumberFormat="1" applyFont="1" applyFill="1" applyBorder="1" applyAlignment="1">
      <alignment horizontal="center" vertical="center"/>
    </xf>
    <xf numFmtId="0" fontId="67" fillId="23" borderId="153" xfId="0" applyFont="1" applyFill="1" applyBorder="1" applyAlignment="1">
      <alignment horizontal="center" vertical="center"/>
    </xf>
    <xf numFmtId="179" fontId="66" fillId="24" borderId="19" xfId="5" applyNumberFormat="1" applyFont="1" applyFill="1" applyBorder="1" applyAlignment="1">
      <alignment horizontal="right" vertical="center"/>
    </xf>
    <xf numFmtId="179" fontId="66" fillId="24" borderId="20" xfId="5" applyNumberFormat="1" applyFont="1" applyFill="1" applyBorder="1" applyAlignment="1">
      <alignment horizontal="right" vertical="center"/>
    </xf>
    <xf numFmtId="0" fontId="65" fillId="24" borderId="20" xfId="0" applyFont="1" applyFill="1" applyBorder="1" applyAlignment="1">
      <alignment horizontal="center" vertical="center"/>
    </xf>
    <xf numFmtId="179" fontId="66" fillId="24" borderId="119" xfId="5" applyNumberFormat="1" applyFont="1" applyFill="1" applyBorder="1" applyAlignment="1">
      <alignment horizontal="right" vertical="center"/>
    </xf>
    <xf numFmtId="179" fontId="66" fillId="0" borderId="155" xfId="5" applyNumberFormat="1" applyFont="1" applyFill="1" applyBorder="1" applyAlignment="1">
      <alignment horizontal="right" vertical="center"/>
    </xf>
    <xf numFmtId="179" fontId="66" fillId="0" borderId="116" xfId="5" applyNumberFormat="1" applyFont="1" applyFill="1" applyBorder="1" applyAlignment="1">
      <alignment horizontal="right" vertical="center"/>
    </xf>
    <xf numFmtId="0" fontId="65" fillId="0" borderId="116" xfId="0" applyFont="1" applyBorder="1" applyAlignment="1">
      <alignment horizontal="center" vertical="center"/>
    </xf>
    <xf numFmtId="179" fontId="66" fillId="0" borderId="156" xfId="5" applyNumberFormat="1" applyFont="1" applyFill="1" applyBorder="1" applyAlignment="1">
      <alignment horizontal="right" vertical="center"/>
    </xf>
    <xf numFmtId="179" fontId="66" fillId="0" borderId="157" xfId="5" applyNumberFormat="1" applyFont="1" applyBorder="1" applyAlignment="1">
      <alignment horizontal="right" vertical="center"/>
    </xf>
    <xf numFmtId="179" fontId="66" fillId="0" borderId="105" xfId="5" applyNumberFormat="1" applyFont="1" applyFill="1" applyBorder="1" applyAlignment="1">
      <alignment horizontal="right" vertical="center"/>
    </xf>
    <xf numFmtId="179" fontId="66" fillId="0" borderId="106" xfId="5" applyNumberFormat="1" applyFont="1" applyFill="1" applyBorder="1" applyAlignment="1">
      <alignment horizontal="right" vertical="center"/>
    </xf>
    <xf numFmtId="0" fontId="65" fillId="0" borderId="106" xfId="0" applyFont="1" applyBorder="1" applyAlignment="1">
      <alignment horizontal="center" vertical="center"/>
    </xf>
    <xf numFmtId="179" fontId="66" fillId="0" borderId="158" xfId="5" applyNumberFormat="1" applyFont="1" applyFill="1" applyBorder="1" applyAlignment="1">
      <alignment horizontal="right" vertical="center"/>
    </xf>
    <xf numFmtId="179" fontId="66" fillId="0" borderId="159" xfId="5" applyNumberFormat="1" applyFont="1" applyFill="1" applyBorder="1" applyAlignment="1">
      <alignment horizontal="right" vertical="center"/>
    </xf>
    <xf numFmtId="179" fontId="66" fillId="0" borderId="22" xfId="5" applyNumberFormat="1" applyFont="1" applyFill="1" applyBorder="1" applyAlignment="1">
      <alignment horizontal="right" vertical="center"/>
    </xf>
    <xf numFmtId="179" fontId="66" fillId="0" borderId="23" xfId="5" applyNumberFormat="1" applyFont="1" applyFill="1" applyBorder="1" applyAlignment="1">
      <alignment horizontal="right" vertical="center"/>
    </xf>
    <xf numFmtId="0" fontId="65" fillId="0" borderId="23" xfId="0" applyFont="1" applyBorder="1" applyAlignment="1">
      <alignment horizontal="center" vertical="center" shrinkToFit="1"/>
    </xf>
    <xf numFmtId="179" fontId="66" fillId="0" borderId="160" xfId="5" applyNumberFormat="1" applyFont="1" applyFill="1" applyBorder="1" applyAlignment="1">
      <alignment horizontal="right" vertical="center"/>
    </xf>
    <xf numFmtId="179" fontId="66" fillId="0" borderId="161" xfId="5" applyNumberFormat="1" applyFont="1" applyFill="1" applyBorder="1" applyAlignment="1">
      <alignment horizontal="right" vertical="center"/>
    </xf>
    <xf numFmtId="0" fontId="48" fillId="0" borderId="0" xfId="0" applyFont="1">
      <alignment vertical="center"/>
    </xf>
    <xf numFmtId="0" fontId="70" fillId="25" borderId="0" xfId="0" applyFont="1" applyFill="1" applyAlignment="1">
      <alignment horizontal="center" vertical="center"/>
    </xf>
    <xf numFmtId="0" fontId="71" fillId="0" borderId="0" xfId="0" applyFont="1">
      <alignment vertical="center"/>
    </xf>
    <xf numFmtId="0" fontId="72" fillId="26" borderId="0" xfId="0" applyFont="1" applyFill="1" applyAlignment="1">
      <alignment horizontal="center" vertical="center"/>
    </xf>
    <xf numFmtId="0" fontId="65" fillId="0" borderId="138" xfId="0" applyFont="1" applyBorder="1" applyAlignment="1">
      <alignment horizontal="center" vertical="center" shrinkToFit="1"/>
    </xf>
    <xf numFmtId="0" fontId="65" fillId="0" borderId="145" xfId="0" applyFont="1" applyBorder="1" applyAlignment="1">
      <alignment horizontal="center" vertical="center" shrinkToFit="1"/>
    </xf>
    <xf numFmtId="0" fontId="65" fillId="0" borderId="146" xfId="0" applyFont="1" applyBorder="1" applyAlignment="1">
      <alignment horizontal="center" vertical="center" shrinkToFit="1"/>
    </xf>
    <xf numFmtId="0" fontId="65" fillId="0" borderId="27" xfId="0" applyFont="1" applyBorder="1" applyAlignment="1">
      <alignment horizontal="center" vertical="center" shrinkToFit="1"/>
    </xf>
    <xf numFmtId="0" fontId="0" fillId="0" borderId="0" xfId="0" applyAlignment="1">
      <alignment vertical="center" shrinkToFit="1"/>
    </xf>
    <xf numFmtId="0" fontId="65" fillId="0" borderId="147" xfId="0" applyFont="1" applyBorder="1" applyAlignment="1">
      <alignment horizontal="center" vertical="center" shrinkToFit="1"/>
    </xf>
    <xf numFmtId="0" fontId="65" fillId="0" borderId="148" xfId="0" applyFont="1" applyBorder="1" applyAlignment="1">
      <alignment horizontal="center" vertical="center" shrinkToFit="1"/>
    </xf>
    <xf numFmtId="0" fontId="65" fillId="0" borderId="149" xfId="0" applyFont="1" applyBorder="1" applyAlignment="1">
      <alignment horizontal="center" vertical="center" shrinkToFit="1"/>
    </xf>
    <xf numFmtId="0" fontId="65" fillId="0" borderId="150" xfId="0" applyFont="1" applyBorder="1" applyAlignment="1">
      <alignment horizontal="center" vertical="center" shrinkToFit="1"/>
    </xf>
    <xf numFmtId="179" fontId="66" fillId="0" borderId="151" xfId="5" applyNumberFormat="1" applyFont="1" applyFill="1" applyBorder="1" applyAlignment="1">
      <alignment horizontal="right" vertical="center" shrinkToFit="1"/>
    </xf>
    <xf numFmtId="179" fontId="66" fillId="0" borderId="31" xfId="5" applyNumberFormat="1" applyFont="1" applyFill="1" applyBorder="1" applyAlignment="1">
      <alignment horizontal="right" vertical="center" shrinkToFit="1"/>
    </xf>
    <xf numFmtId="0" fontId="65" fillId="0" borderId="31" xfId="0" applyFont="1" applyBorder="1" applyAlignment="1">
      <alignment horizontal="center" vertical="center" shrinkToFit="1"/>
    </xf>
    <xf numFmtId="179" fontId="66" fillId="0" borderId="95" xfId="5" applyNumberFormat="1" applyFont="1" applyFill="1" applyBorder="1" applyAlignment="1">
      <alignment horizontal="right" vertical="center" shrinkToFit="1"/>
    </xf>
    <xf numFmtId="179" fontId="66" fillId="0" borderId="152" xfId="5" applyNumberFormat="1" applyFont="1" applyBorder="1" applyAlignment="1">
      <alignment horizontal="right" vertical="center" shrinkToFit="1"/>
    </xf>
    <xf numFmtId="0" fontId="65" fillId="0" borderId="19" xfId="0" applyFont="1" applyBorder="1" applyAlignment="1">
      <alignment horizontal="center" vertical="center" shrinkToFit="1"/>
    </xf>
    <xf numFmtId="0" fontId="65" fillId="0" borderId="119" xfId="0" applyFont="1" applyBorder="1" applyAlignment="1">
      <alignment horizontal="center" vertical="center" shrinkToFit="1"/>
    </xf>
    <xf numFmtId="179" fontId="66" fillId="0" borderId="153" xfId="0" applyNumberFormat="1" applyFont="1" applyBorder="1" applyAlignment="1">
      <alignment horizontal="right" vertical="center" shrinkToFit="1"/>
    </xf>
    <xf numFmtId="179" fontId="66" fillId="0" borderId="19" xfId="5" applyNumberFormat="1" applyFont="1" applyFill="1" applyBorder="1" applyAlignment="1">
      <alignment horizontal="right" vertical="center" shrinkToFit="1"/>
    </xf>
    <xf numFmtId="179" fontId="66" fillId="0" borderId="20" xfId="5" applyNumberFormat="1" applyFont="1" applyFill="1" applyBorder="1" applyAlignment="1">
      <alignment horizontal="right" vertical="center" shrinkToFit="1"/>
    </xf>
    <xf numFmtId="193" fontId="65" fillId="0" borderId="20" xfId="5" applyNumberFormat="1" applyFont="1" applyFill="1" applyBorder="1" applyAlignment="1">
      <alignment horizontal="center" vertical="center" shrinkToFit="1"/>
    </xf>
    <xf numFmtId="179" fontId="66" fillId="0" borderId="119" xfId="5" applyNumberFormat="1" applyFont="1" applyFill="1" applyBorder="1" applyAlignment="1">
      <alignment horizontal="right" vertical="center" shrinkToFit="1"/>
    </xf>
    <xf numFmtId="179" fontId="66" fillId="0" borderId="153" xfId="5" applyNumberFormat="1" applyFont="1" applyBorder="1" applyAlignment="1">
      <alignment horizontal="right" vertical="center" shrinkToFit="1"/>
    </xf>
    <xf numFmtId="193" fontId="64" fillId="23" borderId="19" xfId="5" applyNumberFormat="1" applyFont="1" applyFill="1" applyBorder="1" applyAlignment="1">
      <alignment horizontal="center" vertical="center" shrinkToFit="1"/>
    </xf>
    <xf numFmtId="193" fontId="64" fillId="23" borderId="154" xfId="5" applyNumberFormat="1" applyFont="1" applyFill="1" applyBorder="1" applyAlignment="1">
      <alignment horizontal="center" vertical="center" shrinkToFit="1"/>
    </xf>
    <xf numFmtId="0" fontId="67" fillId="23" borderId="153" xfId="0" applyFont="1" applyFill="1" applyBorder="1" applyAlignment="1">
      <alignment horizontal="center" vertical="center" shrinkToFit="1"/>
    </xf>
    <xf numFmtId="179" fontId="66" fillId="24" borderId="19" xfId="5" applyNumberFormat="1" applyFont="1" applyFill="1" applyBorder="1" applyAlignment="1">
      <alignment horizontal="right" vertical="center" shrinkToFit="1"/>
    </xf>
    <xf numFmtId="179" fontId="66" fillId="24" borderId="20" xfId="5" applyNumberFormat="1" applyFont="1" applyFill="1" applyBorder="1" applyAlignment="1">
      <alignment horizontal="right" vertical="center" shrinkToFit="1"/>
    </xf>
    <xf numFmtId="0" fontId="65" fillId="24" borderId="20" xfId="0" applyFont="1" applyFill="1" applyBorder="1" applyAlignment="1">
      <alignment horizontal="center" vertical="center" shrinkToFit="1"/>
    </xf>
    <xf numFmtId="179" fontId="66" fillId="24" borderId="119" xfId="5" applyNumberFormat="1" applyFont="1" applyFill="1" applyBorder="1" applyAlignment="1">
      <alignment horizontal="right" vertical="center" shrinkToFit="1"/>
    </xf>
    <xf numFmtId="194" fontId="65" fillId="24" borderId="20" xfId="0" applyNumberFormat="1" applyFont="1" applyFill="1" applyBorder="1" applyAlignment="1">
      <alignment horizontal="center" vertical="center" shrinkToFit="1"/>
    </xf>
    <xf numFmtId="194" fontId="65" fillId="0" borderId="20" xfId="0" applyNumberFormat="1" applyFont="1" applyBorder="1" applyAlignment="1">
      <alignment horizontal="center" vertical="center" shrinkToFit="1"/>
    </xf>
    <xf numFmtId="179" fontId="66" fillId="0" borderId="155" xfId="5" applyNumberFormat="1" applyFont="1" applyFill="1" applyBorder="1" applyAlignment="1">
      <alignment horizontal="right" vertical="center" shrinkToFit="1"/>
    </xf>
    <xf numFmtId="179" fontId="66" fillId="0" borderId="116" xfId="5" applyNumberFormat="1" applyFont="1" applyFill="1" applyBorder="1" applyAlignment="1">
      <alignment horizontal="right" vertical="center" shrinkToFit="1"/>
    </xf>
    <xf numFmtId="0" fontId="65" fillId="0" borderId="116" xfId="0" applyFont="1" applyBorder="1" applyAlignment="1">
      <alignment horizontal="center" vertical="center" shrinkToFit="1"/>
    </xf>
    <xf numFmtId="179" fontId="66" fillId="0" borderId="156" xfId="5" applyNumberFormat="1" applyFont="1" applyFill="1" applyBorder="1" applyAlignment="1">
      <alignment horizontal="right" vertical="center" shrinkToFit="1"/>
    </xf>
    <xf numFmtId="179" fontId="66" fillId="0" borderId="157" xfId="5" applyNumberFormat="1" applyFont="1" applyBorder="1" applyAlignment="1">
      <alignment horizontal="right" vertical="center" shrinkToFit="1"/>
    </xf>
    <xf numFmtId="194" fontId="65" fillId="0" borderId="116" xfId="0" applyNumberFormat="1" applyFont="1" applyBorder="1" applyAlignment="1">
      <alignment horizontal="center" vertical="center" shrinkToFit="1"/>
    </xf>
    <xf numFmtId="179" fontId="66" fillId="0" borderId="105" xfId="5" applyNumberFormat="1" applyFont="1" applyFill="1" applyBorder="1" applyAlignment="1">
      <alignment horizontal="right" vertical="center" shrinkToFit="1"/>
    </xf>
    <xf numFmtId="179" fontId="66" fillId="0" borderId="106" xfId="5" applyNumberFormat="1" applyFont="1" applyFill="1" applyBorder="1" applyAlignment="1">
      <alignment horizontal="right" vertical="center" shrinkToFit="1"/>
    </xf>
    <xf numFmtId="0" fontId="65" fillId="0" borderId="106" xfId="0" applyFont="1" applyBorder="1" applyAlignment="1">
      <alignment horizontal="center" vertical="center" shrinkToFit="1"/>
    </xf>
    <xf numFmtId="179" fontId="66" fillId="0" borderId="158" xfId="5" applyNumberFormat="1" applyFont="1" applyFill="1" applyBorder="1" applyAlignment="1">
      <alignment horizontal="right" vertical="center" shrinkToFit="1"/>
    </xf>
    <xf numFmtId="179" fontId="66" fillId="0" borderId="159" xfId="5" applyNumberFormat="1" applyFont="1" applyFill="1" applyBorder="1" applyAlignment="1">
      <alignment horizontal="right" vertical="center" shrinkToFit="1"/>
    </xf>
    <xf numFmtId="179" fontId="66" fillId="0" borderId="22" xfId="5" applyNumberFormat="1" applyFont="1" applyFill="1" applyBorder="1" applyAlignment="1">
      <alignment horizontal="right" vertical="center" shrinkToFit="1"/>
    </xf>
    <xf numFmtId="179" fontId="66" fillId="0" borderId="23" xfId="5" applyNumberFormat="1" applyFont="1" applyFill="1" applyBorder="1" applyAlignment="1">
      <alignment horizontal="right" vertical="center" shrinkToFit="1"/>
    </xf>
    <xf numFmtId="179" fontId="66" fillId="0" borderId="160" xfId="5" applyNumberFormat="1" applyFont="1" applyFill="1" applyBorder="1" applyAlignment="1">
      <alignment horizontal="right" vertical="center" shrinkToFit="1"/>
    </xf>
    <xf numFmtId="179" fontId="66" fillId="0" borderId="161" xfId="5" applyNumberFormat="1" applyFont="1" applyFill="1" applyBorder="1" applyAlignment="1">
      <alignment horizontal="right" vertical="center" shrinkToFit="1"/>
    </xf>
    <xf numFmtId="38" fontId="74" fillId="27" borderId="162" xfId="4" applyFont="1" applyFill="1" applyBorder="1" applyAlignment="1">
      <alignment horizontal="left" vertical="center"/>
    </xf>
    <xf numFmtId="38" fontId="43" fillId="0" borderId="162" xfId="4" applyFont="1" applyBorder="1" applyAlignment="1">
      <alignment vertical="center"/>
    </xf>
    <xf numFmtId="10" fontId="43" fillId="0" borderId="162" xfId="4" applyNumberFormat="1" applyFont="1" applyBorder="1" applyAlignment="1">
      <alignment vertical="center"/>
    </xf>
    <xf numFmtId="10" fontId="43" fillId="0" borderId="0" xfId="4" applyNumberFormat="1" applyFont="1" applyBorder="1" applyAlignment="1">
      <alignment vertical="center"/>
    </xf>
    <xf numFmtId="187" fontId="75" fillId="0" borderId="0" xfId="0" applyNumberFormat="1" applyFont="1">
      <alignment vertical="center"/>
    </xf>
    <xf numFmtId="38" fontId="74" fillId="0" borderId="0" xfId="4" applyFont="1" applyFill="1" applyBorder="1" applyAlignment="1">
      <alignment horizontal="center" vertical="center"/>
    </xf>
    <xf numFmtId="38" fontId="43" fillId="0" borderId="0" xfId="4" applyFont="1" applyBorder="1" applyAlignment="1">
      <alignment vertical="center"/>
    </xf>
    <xf numFmtId="187" fontId="43" fillId="0" borderId="0" xfId="0" applyNumberFormat="1" applyFont="1" applyAlignment="1">
      <alignment horizontal="left" vertical="center"/>
    </xf>
    <xf numFmtId="58" fontId="43" fillId="0" borderId="0" xfId="0" applyNumberFormat="1" applyFont="1">
      <alignment vertical="center"/>
    </xf>
    <xf numFmtId="187" fontId="73" fillId="0" borderId="98" xfId="0" applyNumberFormat="1" applyFont="1" applyBorder="1" applyAlignment="1">
      <alignment horizontal="center" vertical="center"/>
    </xf>
    <xf numFmtId="187" fontId="73" fillId="0" borderId="99" xfId="0" applyNumberFormat="1" applyFont="1" applyBorder="1" applyAlignment="1">
      <alignment horizontal="center" vertical="center"/>
    </xf>
    <xf numFmtId="187" fontId="73" fillId="0" borderId="97" xfId="0" applyNumberFormat="1" applyFont="1" applyBorder="1" applyAlignment="1">
      <alignment horizontal="left" vertical="center"/>
    </xf>
    <xf numFmtId="187" fontId="73" fillId="0" borderId="98" xfId="0" applyNumberFormat="1" applyFont="1" applyBorder="1" applyAlignment="1">
      <alignment horizontal="left" vertical="center"/>
    </xf>
    <xf numFmtId="187" fontId="73" fillId="0" borderId="99" xfId="0" applyNumberFormat="1" applyFont="1" applyBorder="1" applyAlignment="1" applyProtection="1">
      <alignment horizontal="left" vertical="center"/>
      <protection locked="0"/>
    </xf>
    <xf numFmtId="190" fontId="73" fillId="0" borderId="98" xfId="0" applyNumberFormat="1" applyFont="1" applyBorder="1" applyAlignment="1" applyProtection="1">
      <alignment horizontal="left" vertical="center"/>
      <protection locked="0"/>
    </xf>
    <xf numFmtId="187" fontId="73" fillId="28" borderId="27" xfId="0" applyNumberFormat="1" applyFont="1" applyFill="1" applyBorder="1" applyAlignment="1" applyProtection="1">
      <alignment horizontal="right" vertical="center"/>
      <protection locked="0"/>
    </xf>
    <xf numFmtId="190" fontId="73" fillId="28" borderId="37" xfId="0" applyNumberFormat="1" applyFont="1" applyFill="1" applyBorder="1" applyAlignment="1" applyProtection="1">
      <alignment horizontal="right" vertical="center"/>
      <protection locked="0"/>
    </xf>
    <xf numFmtId="187" fontId="73" fillId="0" borderId="0" xfId="0" applyNumberFormat="1" applyFont="1" applyAlignment="1">
      <alignment horizontal="center" vertical="center"/>
    </xf>
    <xf numFmtId="187" fontId="73" fillId="0" borderId="163" xfId="0" applyNumberFormat="1" applyFont="1" applyBorder="1" applyAlignment="1">
      <alignment horizontal="center" vertical="center"/>
    </xf>
    <xf numFmtId="187" fontId="73" fillId="0" borderId="119" xfId="0" applyNumberFormat="1" applyFont="1" applyBorder="1" applyAlignment="1">
      <alignment horizontal="left" vertical="center"/>
    </xf>
    <xf numFmtId="187" fontId="73" fillId="0" borderId="7" xfId="0" applyNumberFormat="1" applyFont="1" applyBorder="1" applyAlignment="1">
      <alignment horizontal="left" vertical="center"/>
    </xf>
    <xf numFmtId="0" fontId="73" fillId="0" borderId="120" xfId="0" applyFont="1" applyBorder="1" applyAlignment="1" applyProtection="1">
      <alignment horizontal="left" vertical="center"/>
      <protection locked="0"/>
    </xf>
    <xf numFmtId="190" fontId="73" fillId="0" borderId="7" xfId="0" applyNumberFormat="1" applyFont="1" applyBorder="1" applyAlignment="1" applyProtection="1">
      <alignment horizontal="left" vertical="center"/>
      <protection locked="0"/>
    </xf>
    <xf numFmtId="0" fontId="73" fillId="28" borderId="153" xfId="0" applyFont="1" applyFill="1" applyBorder="1" applyAlignment="1" applyProtection="1">
      <alignment horizontal="right" vertical="center"/>
      <protection locked="0"/>
    </xf>
    <xf numFmtId="190" fontId="73" fillId="28" borderId="154" xfId="0" applyNumberFormat="1" applyFont="1" applyFill="1" applyBorder="1" applyAlignment="1" applyProtection="1">
      <alignment horizontal="right" vertical="center"/>
      <protection locked="0"/>
    </xf>
    <xf numFmtId="187" fontId="73" fillId="0" borderId="162" xfId="0" applyNumberFormat="1" applyFont="1" applyBorder="1" applyAlignment="1">
      <alignment horizontal="center" vertical="center"/>
    </xf>
    <xf numFmtId="187" fontId="73" fillId="0" borderId="164" xfId="0" applyNumberFormat="1" applyFont="1" applyBorder="1" applyAlignment="1">
      <alignment horizontal="center" vertical="center"/>
    </xf>
    <xf numFmtId="187" fontId="73" fillId="0" borderId="165" xfId="0" applyNumberFormat="1" applyFont="1" applyBorder="1" applyAlignment="1">
      <alignment horizontal="left" vertical="center"/>
    </xf>
    <xf numFmtId="187" fontId="73" fillId="0" borderId="162" xfId="0" applyNumberFormat="1" applyFont="1" applyBorder="1" applyAlignment="1">
      <alignment horizontal="left" vertical="center"/>
    </xf>
    <xf numFmtId="187" fontId="73" fillId="0" borderId="164" xfId="0" applyNumberFormat="1" applyFont="1" applyBorder="1" applyAlignment="1" applyProtection="1">
      <alignment horizontal="left" vertical="center"/>
      <protection locked="0"/>
    </xf>
    <xf numFmtId="190" fontId="73" fillId="0" borderId="162" xfId="0" applyNumberFormat="1" applyFont="1" applyBorder="1" applyAlignment="1" applyProtection="1">
      <alignment horizontal="left" vertical="center"/>
      <protection locked="0"/>
    </xf>
    <xf numFmtId="187" fontId="73" fillId="28" borderId="166" xfId="0" applyNumberFormat="1" applyFont="1" applyFill="1" applyBorder="1" applyAlignment="1" applyProtection="1">
      <alignment horizontal="right" vertical="center"/>
      <protection locked="0"/>
    </xf>
    <xf numFmtId="190" fontId="73" fillId="28" borderId="167" xfId="0" applyNumberFormat="1" applyFont="1" applyFill="1" applyBorder="1" applyAlignment="1" applyProtection="1">
      <alignment horizontal="right" vertical="center"/>
      <protection locked="0"/>
    </xf>
    <xf numFmtId="187" fontId="73" fillId="0" borderId="0" xfId="0" applyNumberFormat="1" applyFont="1">
      <alignment vertical="center"/>
    </xf>
    <xf numFmtId="187" fontId="73" fillId="0" borderId="0" xfId="0" applyNumberFormat="1" applyFont="1" applyAlignment="1">
      <alignment horizontal="left" vertical="center"/>
    </xf>
    <xf numFmtId="187" fontId="73" fillId="0" borderId="0" xfId="0" applyNumberFormat="1" applyFont="1" applyAlignment="1" applyProtection="1">
      <alignment horizontal="center" vertical="center"/>
      <protection locked="0"/>
    </xf>
    <xf numFmtId="190" fontId="73" fillId="0" borderId="0" xfId="0" applyNumberFormat="1" applyFont="1" applyAlignment="1">
      <alignment horizontal="right" vertical="center"/>
    </xf>
    <xf numFmtId="187" fontId="76" fillId="0" borderId="0" xfId="0" applyNumberFormat="1" applyFont="1" applyAlignment="1">
      <alignment horizontal="center"/>
    </xf>
    <xf numFmtId="187" fontId="77" fillId="0" borderId="0" xfId="3" applyNumberFormat="1" applyFont="1" applyFill="1" applyAlignment="1">
      <alignment horizontal="center" vertical="center"/>
    </xf>
    <xf numFmtId="187" fontId="76" fillId="0" borderId="0" xfId="0" applyNumberFormat="1" applyFont="1" applyAlignment="1">
      <alignment horizontal="center" vertical="center"/>
    </xf>
    <xf numFmtId="38" fontId="43" fillId="0" borderId="168" xfId="4" applyFont="1" applyBorder="1" applyAlignment="1">
      <alignment vertical="center"/>
    </xf>
    <xf numFmtId="38" fontId="43" fillId="0" borderId="168" xfId="4" applyFont="1" applyBorder="1" applyAlignment="1">
      <alignment horizontal="center" vertical="center"/>
    </xf>
    <xf numFmtId="10" fontId="43" fillId="0" borderId="168" xfId="4" applyNumberFormat="1" applyFont="1" applyBorder="1" applyAlignment="1">
      <alignment vertical="center"/>
    </xf>
    <xf numFmtId="38" fontId="43" fillId="0" borderId="61" xfId="4" applyFont="1" applyBorder="1" applyAlignment="1">
      <alignment horizontal="left" vertical="center"/>
    </xf>
    <xf numFmtId="38" fontId="43" fillId="0" borderId="62" xfId="4" applyFont="1" applyBorder="1" applyAlignment="1">
      <alignment horizontal="left" vertical="center"/>
    </xf>
    <xf numFmtId="38" fontId="43" fillId="0" borderId="63" xfId="4" applyFont="1" applyBorder="1" applyAlignment="1">
      <alignment horizontal="left" vertical="center"/>
    </xf>
    <xf numFmtId="38" fontId="43" fillId="0" borderId="0" xfId="4" applyFont="1" applyAlignment="1">
      <alignment vertical="center"/>
    </xf>
    <xf numFmtId="10" fontId="43" fillId="0" borderId="0" xfId="4" applyNumberFormat="1" applyFont="1" applyAlignment="1">
      <alignment vertical="center"/>
    </xf>
    <xf numFmtId="187" fontId="43" fillId="0" borderId="0" xfId="0" applyNumberFormat="1" applyFont="1">
      <alignment vertical="center"/>
    </xf>
    <xf numFmtId="187" fontId="43" fillId="0" borderId="0" xfId="0" applyNumberFormat="1" applyFont="1" applyAlignment="1" applyProtection="1">
      <alignment horizontal="center" vertical="center"/>
      <protection locked="0"/>
    </xf>
    <xf numFmtId="190" fontId="43" fillId="0" borderId="0" xfId="0" applyNumberFormat="1" applyFont="1" applyAlignment="1">
      <alignment horizontal="right" vertical="center"/>
    </xf>
    <xf numFmtId="187" fontId="43" fillId="0" borderId="0" xfId="0" applyNumberFormat="1" applyFont="1" applyAlignment="1">
      <alignment horizontal="center" vertical="center"/>
    </xf>
    <xf numFmtId="187" fontId="78" fillId="0" borderId="0" xfId="0" applyNumberFormat="1" applyFont="1" applyAlignment="1">
      <alignment horizontal="right"/>
    </xf>
    <xf numFmtId="187" fontId="73" fillId="0" borderId="62" xfId="0" applyNumberFormat="1" applyFont="1" applyBorder="1" applyAlignment="1">
      <alignment horizontal="center" vertical="center"/>
    </xf>
    <xf numFmtId="187" fontId="73" fillId="12" borderId="25" xfId="0" applyNumberFormat="1" applyFont="1" applyFill="1" applyBorder="1" applyAlignment="1">
      <alignment horizontal="center" vertical="center"/>
    </xf>
    <xf numFmtId="187" fontId="73" fillId="12" borderId="61" xfId="0" applyNumberFormat="1" applyFont="1" applyFill="1" applyBorder="1" applyAlignment="1">
      <alignment horizontal="center" vertical="center"/>
    </xf>
    <xf numFmtId="187" fontId="79" fillId="11" borderId="0" xfId="0" applyNumberFormat="1" applyFont="1" applyFill="1" applyAlignment="1">
      <alignment horizontal="center" vertical="center"/>
    </xf>
    <xf numFmtId="187" fontId="73" fillId="0" borderId="97" xfId="0" applyNumberFormat="1" applyFont="1" applyBorder="1" applyAlignment="1">
      <alignment horizontal="center" vertical="center"/>
    </xf>
    <xf numFmtId="187" fontId="73" fillId="0" borderId="62" xfId="0" applyNumberFormat="1" applyFont="1" applyBorder="1" applyAlignment="1">
      <alignment horizontal="left" vertical="center"/>
    </xf>
    <xf numFmtId="187" fontId="73" fillId="0" borderId="97" xfId="0" applyNumberFormat="1" applyFont="1" applyBorder="1" applyProtection="1">
      <alignment vertical="center"/>
      <protection locked="0"/>
    </xf>
    <xf numFmtId="187" fontId="73" fillId="0" borderId="35" xfId="0" applyNumberFormat="1" applyFont="1" applyBorder="1" applyProtection="1">
      <alignment vertical="center"/>
      <protection locked="0"/>
    </xf>
    <xf numFmtId="187" fontId="79" fillId="11" borderId="0" xfId="0" applyNumberFormat="1" applyFont="1" applyFill="1" applyProtection="1">
      <alignment vertical="center"/>
      <protection locked="0"/>
    </xf>
    <xf numFmtId="187" fontId="73" fillId="28" borderId="169" xfId="0" applyNumberFormat="1" applyFont="1" applyFill="1" applyBorder="1" applyAlignment="1">
      <alignment horizontal="center" vertical="center"/>
    </xf>
    <xf numFmtId="187" fontId="73" fillId="28" borderId="48" xfId="0" applyNumberFormat="1" applyFont="1" applyFill="1" applyBorder="1" applyAlignment="1">
      <alignment horizontal="center" vertical="center"/>
    </xf>
    <xf numFmtId="187" fontId="73" fillId="28" borderId="52" xfId="0" applyNumberFormat="1" applyFont="1" applyFill="1" applyBorder="1" applyAlignment="1">
      <alignment horizontal="center" vertical="center"/>
    </xf>
    <xf numFmtId="187" fontId="73" fillId="0" borderId="62" xfId="0" applyNumberFormat="1" applyFont="1" applyBorder="1" applyAlignment="1">
      <alignment horizontal="left" vertical="center"/>
    </xf>
    <xf numFmtId="195" fontId="73" fillId="0" borderId="170" xfId="0" applyNumberFormat="1" applyFont="1" applyBorder="1" applyProtection="1">
      <alignment vertical="center"/>
      <protection locked="0"/>
    </xf>
    <xf numFmtId="195" fontId="73" fillId="0" borderId="32" xfId="0" applyNumberFormat="1" applyFont="1" applyBorder="1" applyProtection="1">
      <alignment vertical="center"/>
      <protection locked="0"/>
    </xf>
    <xf numFmtId="195" fontId="73" fillId="0" borderId="96" xfId="0" applyNumberFormat="1" applyFont="1" applyBorder="1" applyProtection="1">
      <alignment vertical="center"/>
      <protection locked="0"/>
    </xf>
    <xf numFmtId="187" fontId="73" fillId="28" borderId="56" xfId="0" applyNumberFormat="1" applyFont="1" applyFill="1" applyBorder="1" applyAlignment="1">
      <alignment horizontal="center" vertical="center"/>
    </xf>
    <xf numFmtId="187" fontId="73" fillId="28" borderId="171" xfId="0" applyNumberFormat="1" applyFont="1" applyFill="1" applyBorder="1" applyAlignment="1">
      <alignment horizontal="center" vertical="center"/>
    </xf>
    <xf numFmtId="187" fontId="73" fillId="28" borderId="54" xfId="0" applyNumberFormat="1" applyFont="1" applyFill="1" applyBorder="1" applyAlignment="1">
      <alignment horizontal="center" vertical="center"/>
    </xf>
    <xf numFmtId="187" fontId="73" fillId="0" borderId="63" xfId="0" applyNumberFormat="1" applyFont="1" applyBorder="1" applyAlignment="1">
      <alignment horizontal="left" vertical="center"/>
    </xf>
    <xf numFmtId="187" fontId="73" fillId="0" borderId="61" xfId="0" applyNumberFormat="1" applyFont="1" applyBorder="1" applyProtection="1">
      <alignment vertical="center"/>
      <protection locked="0"/>
    </xf>
    <xf numFmtId="187" fontId="73" fillId="0" borderId="25" xfId="0" applyNumberFormat="1" applyFont="1" applyBorder="1" applyProtection="1">
      <alignment vertical="center"/>
      <protection locked="0"/>
    </xf>
    <xf numFmtId="187" fontId="76" fillId="0" borderId="50" xfId="0" applyNumberFormat="1" applyFont="1" applyBorder="1" applyAlignment="1">
      <alignment horizontal="center"/>
    </xf>
    <xf numFmtId="187" fontId="73" fillId="0" borderId="97" xfId="0" applyNumberFormat="1" applyFont="1" applyBorder="1">
      <alignment vertical="center"/>
    </xf>
    <xf numFmtId="38" fontId="73" fillId="0" borderId="97" xfId="4" applyFont="1" applyFill="1" applyBorder="1" applyAlignment="1" applyProtection="1">
      <alignment vertical="center"/>
      <protection hidden="1"/>
    </xf>
    <xf numFmtId="38" fontId="73" fillId="0" borderId="35" xfId="4" applyFont="1" applyFill="1" applyBorder="1" applyAlignment="1" applyProtection="1">
      <alignment vertical="center"/>
      <protection hidden="1"/>
    </xf>
    <xf numFmtId="38" fontId="79" fillId="11" borderId="0" xfId="4" applyFont="1" applyFill="1" applyBorder="1" applyAlignment="1" applyProtection="1">
      <alignment vertical="center"/>
      <protection hidden="1"/>
    </xf>
    <xf numFmtId="187" fontId="73" fillId="0" borderId="96" xfId="0" applyNumberFormat="1" applyFont="1" applyBorder="1">
      <alignment vertical="center"/>
    </xf>
    <xf numFmtId="38" fontId="73" fillId="0" borderId="96" xfId="4" applyFont="1" applyFill="1" applyBorder="1" applyAlignment="1" applyProtection="1">
      <alignment vertical="center"/>
      <protection hidden="1"/>
    </xf>
    <xf numFmtId="38" fontId="73" fillId="0" borderId="32" xfId="4" applyFont="1" applyFill="1" applyBorder="1" applyAlignment="1" applyProtection="1">
      <alignment vertical="center"/>
      <protection hidden="1"/>
    </xf>
    <xf numFmtId="187" fontId="73" fillId="0" borderId="25" xfId="0" applyNumberFormat="1" applyFont="1" applyBorder="1" applyAlignment="1">
      <alignment horizontal="left" vertical="center"/>
    </xf>
    <xf numFmtId="187" fontId="73" fillId="0" borderId="35" xfId="0" applyNumberFormat="1" applyFont="1" applyBorder="1">
      <alignment vertical="center"/>
    </xf>
    <xf numFmtId="187" fontId="79" fillId="11" borderId="0" xfId="0" applyNumberFormat="1" applyFont="1" applyFill="1">
      <alignment vertical="center"/>
    </xf>
    <xf numFmtId="187" fontId="73" fillId="0" borderId="119" xfId="0" applyNumberFormat="1" applyFont="1" applyBorder="1">
      <alignment vertical="center"/>
    </xf>
    <xf numFmtId="187" fontId="73" fillId="0" borderId="20" xfId="0" applyNumberFormat="1" applyFont="1" applyBorder="1">
      <alignment vertical="center"/>
    </xf>
    <xf numFmtId="187" fontId="73" fillId="0" borderId="165" xfId="0" applyNumberFormat="1" applyFont="1" applyBorder="1">
      <alignment vertical="center"/>
    </xf>
    <xf numFmtId="187" fontId="73" fillId="0" borderId="36" xfId="0" applyNumberFormat="1" applyFont="1" applyBorder="1">
      <alignment vertical="center"/>
    </xf>
    <xf numFmtId="187" fontId="73" fillId="0" borderId="61" xfId="0" applyNumberFormat="1" applyFont="1" applyBorder="1">
      <alignment vertical="center"/>
    </xf>
    <xf numFmtId="187" fontId="73" fillId="0" borderId="61" xfId="0" applyNumberFormat="1" applyFont="1" applyBorder="1" applyAlignment="1">
      <alignment horizontal="left" vertical="center"/>
    </xf>
    <xf numFmtId="187" fontId="73" fillId="0" borderId="172" xfId="0" applyNumberFormat="1" applyFont="1" applyBorder="1" applyAlignment="1">
      <alignment horizontal="right" vertical="center"/>
    </xf>
    <xf numFmtId="187" fontId="73" fillId="0" borderId="25" xfId="0" applyNumberFormat="1" applyFont="1" applyBorder="1" applyAlignment="1">
      <alignment horizontal="right" vertical="center"/>
    </xf>
    <xf numFmtId="187" fontId="73" fillId="0" borderId="61" xfId="0" applyNumberFormat="1" applyFont="1" applyBorder="1" applyAlignment="1">
      <alignment horizontal="right" vertical="center"/>
    </xf>
    <xf numFmtId="187" fontId="73" fillId="0" borderId="98" xfId="0" applyNumberFormat="1" applyFont="1" applyBorder="1" applyAlignment="1">
      <alignment horizontal="right" vertical="center"/>
    </xf>
    <xf numFmtId="187" fontId="73" fillId="0" borderId="121" xfId="0" applyNumberFormat="1" applyFont="1" applyBorder="1" applyAlignment="1">
      <alignment horizontal="right" vertical="center"/>
    </xf>
    <xf numFmtId="187" fontId="73" fillId="0" borderId="32" xfId="0" applyNumberFormat="1" applyFont="1" applyBorder="1">
      <alignment vertical="center"/>
    </xf>
    <xf numFmtId="187" fontId="73" fillId="0" borderId="98" xfId="0" applyNumberFormat="1" applyFont="1" applyBorder="1" applyAlignment="1">
      <alignment horizontal="left" vertical="center"/>
    </xf>
    <xf numFmtId="187" fontId="73" fillId="0" borderId="99" xfId="0" applyNumberFormat="1" applyFont="1" applyBorder="1" applyAlignment="1">
      <alignment horizontal="left" vertical="center"/>
    </xf>
    <xf numFmtId="187" fontId="73" fillId="0" borderId="173" xfId="0" applyNumberFormat="1" applyFont="1" applyBorder="1">
      <alignment vertical="center"/>
    </xf>
    <xf numFmtId="187" fontId="73" fillId="0" borderId="174" xfId="0" applyNumberFormat="1" applyFont="1" applyBorder="1" applyAlignment="1">
      <alignment horizontal="right" vertical="center"/>
    </xf>
    <xf numFmtId="187" fontId="73" fillId="0" borderId="156" xfId="0" applyNumberFormat="1" applyFont="1" applyBorder="1">
      <alignment vertical="center"/>
    </xf>
    <xf numFmtId="187" fontId="73" fillId="0" borderId="116" xfId="0" applyNumberFormat="1" applyFont="1" applyBorder="1">
      <alignment vertical="center"/>
    </xf>
    <xf numFmtId="187" fontId="73" fillId="0" borderId="169" xfId="0" applyNumberFormat="1" applyFont="1" applyBorder="1" applyAlignment="1">
      <alignment horizontal="left" vertical="center"/>
    </xf>
    <xf numFmtId="187" fontId="73" fillId="0" borderId="50" xfId="0" applyNumberFormat="1" applyFont="1" applyBorder="1" applyAlignment="1">
      <alignment horizontal="right" vertical="center"/>
    </xf>
    <xf numFmtId="187" fontId="73" fillId="0" borderId="146" xfId="0" applyNumberFormat="1" applyFont="1" applyBorder="1">
      <alignment vertical="center"/>
    </xf>
    <xf numFmtId="187" fontId="73" fillId="0" borderId="145" xfId="0" applyNumberFormat="1" applyFont="1" applyBorder="1">
      <alignment vertical="center"/>
    </xf>
    <xf numFmtId="187" fontId="73" fillId="0" borderId="56" xfId="0" applyNumberFormat="1" applyFont="1" applyBorder="1" applyAlignment="1">
      <alignment horizontal="left" vertical="center"/>
    </xf>
    <xf numFmtId="187" fontId="73" fillId="0" borderId="175" xfId="0" applyNumberFormat="1" applyFont="1" applyBorder="1" applyAlignment="1">
      <alignment horizontal="right" vertical="center"/>
    </xf>
    <xf numFmtId="187" fontId="73" fillId="0" borderId="160" xfId="0" applyNumberFormat="1" applyFont="1" applyBorder="1">
      <alignment vertical="center"/>
    </xf>
    <xf numFmtId="187" fontId="73" fillId="0" borderId="23" xfId="0" applyNumberFormat="1" applyFont="1" applyBorder="1">
      <alignment vertical="center"/>
    </xf>
    <xf numFmtId="187" fontId="73" fillId="29" borderId="50" xfId="0" applyNumberFormat="1" applyFont="1" applyFill="1" applyBorder="1" applyAlignment="1">
      <alignment horizontal="left" vertical="center"/>
    </xf>
    <xf numFmtId="187" fontId="73" fillId="30" borderId="3" xfId="0" applyNumberFormat="1" applyFont="1" applyFill="1" applyBorder="1" applyAlignment="1">
      <alignment horizontal="right" vertical="center"/>
    </xf>
    <xf numFmtId="187" fontId="73" fillId="30" borderId="106" xfId="0" applyNumberFormat="1" applyFont="1" applyFill="1" applyBorder="1">
      <alignment vertical="center"/>
    </xf>
    <xf numFmtId="187" fontId="73" fillId="30" borderId="145" xfId="0" applyNumberFormat="1" applyFont="1" applyFill="1" applyBorder="1">
      <alignment vertical="center"/>
    </xf>
    <xf numFmtId="187" fontId="73" fillId="30" borderId="50" xfId="0" applyNumberFormat="1" applyFont="1" applyFill="1" applyBorder="1">
      <alignment vertical="center"/>
    </xf>
    <xf numFmtId="187" fontId="73" fillId="29" borderId="51" xfId="0" applyNumberFormat="1" applyFont="1" applyFill="1" applyBorder="1" applyAlignment="1">
      <alignment horizontal="left" vertical="center"/>
    </xf>
    <xf numFmtId="187" fontId="73" fillId="31" borderId="11" xfId="0" applyNumberFormat="1" applyFont="1" applyFill="1" applyBorder="1" applyAlignment="1">
      <alignment horizontal="right" vertical="center"/>
    </xf>
    <xf numFmtId="187" fontId="73" fillId="31" borderId="23" xfId="0" applyNumberFormat="1" applyFont="1" applyFill="1" applyBorder="1">
      <alignment vertical="center"/>
    </xf>
    <xf numFmtId="187" fontId="73" fillId="31" borderId="11" xfId="0" applyNumberFormat="1" applyFont="1" applyFill="1" applyBorder="1">
      <alignment vertical="center"/>
    </xf>
    <xf numFmtId="187" fontId="73" fillId="0" borderId="0" xfId="0" applyNumberFormat="1" applyFont="1" applyAlignment="1">
      <alignment horizontal="right" vertical="center"/>
    </xf>
    <xf numFmtId="187" fontId="73" fillId="0" borderId="50" xfId="0" applyNumberFormat="1" applyFont="1" applyBorder="1">
      <alignment vertical="center"/>
    </xf>
    <xf numFmtId="38" fontId="80" fillId="0" borderId="50" xfId="4" applyFont="1" applyFill="1" applyBorder="1" applyAlignment="1" applyProtection="1">
      <alignment horizontal="right" vertical="center"/>
      <protection hidden="1"/>
    </xf>
    <xf numFmtId="187" fontId="75" fillId="11" borderId="0" xfId="0" applyNumberFormat="1" applyFont="1" applyFill="1">
      <alignment vertical="center"/>
    </xf>
    <xf numFmtId="38" fontId="80" fillId="0" borderId="0" xfId="4" applyFont="1" applyFill="1" applyBorder="1" applyAlignment="1" applyProtection="1">
      <alignment horizontal="right" vertical="center"/>
      <protection hidden="1"/>
    </xf>
    <xf numFmtId="187" fontId="78" fillId="0" borderId="0" xfId="0" applyNumberFormat="1" applyFont="1" applyAlignment="1">
      <alignment horizontal="right"/>
    </xf>
    <xf numFmtId="187" fontId="73" fillId="0" borderId="162" xfId="0" applyNumberFormat="1" applyFont="1" applyBorder="1">
      <alignment vertical="center"/>
    </xf>
    <xf numFmtId="187" fontId="78" fillId="0" borderId="162" xfId="0" applyNumberFormat="1" applyFont="1" applyBorder="1" applyAlignment="1">
      <alignment horizontal="right"/>
    </xf>
    <xf numFmtId="187" fontId="73" fillId="12" borderId="0" xfId="0" applyNumberFormat="1" applyFont="1" applyFill="1" applyAlignment="1">
      <alignment horizontal="center" vertical="center"/>
    </xf>
    <xf numFmtId="187" fontId="73" fillId="0" borderId="176" xfId="0" applyNumberFormat="1" applyFont="1" applyBorder="1">
      <alignment vertical="center"/>
    </xf>
    <xf numFmtId="187" fontId="73" fillId="0" borderId="0" xfId="0" applyNumberFormat="1" applyFont="1" applyAlignment="1">
      <alignment horizontal="left" vertical="center"/>
    </xf>
    <xf numFmtId="187" fontId="73" fillId="12" borderId="7" xfId="0" applyNumberFormat="1" applyFont="1" applyFill="1" applyBorder="1" applyAlignment="1">
      <alignment horizontal="right" vertical="center"/>
    </xf>
    <xf numFmtId="187" fontId="73" fillId="12" borderId="119" xfId="0" applyNumberFormat="1" applyFont="1" applyFill="1" applyBorder="1">
      <alignment vertical="center"/>
    </xf>
    <xf numFmtId="187" fontId="73" fillId="0" borderId="7" xfId="0" applyNumberFormat="1" applyFont="1" applyBorder="1" applyAlignment="1">
      <alignment horizontal="right" vertical="center"/>
    </xf>
    <xf numFmtId="187" fontId="73" fillId="12" borderId="0" xfId="0" applyNumberFormat="1" applyFont="1" applyFill="1" applyAlignment="1">
      <alignment horizontal="right" vertical="center"/>
    </xf>
    <xf numFmtId="187" fontId="73" fillId="12" borderId="156" xfId="0" applyNumberFormat="1" applyFont="1" applyFill="1" applyBorder="1">
      <alignment vertical="center"/>
    </xf>
    <xf numFmtId="187" fontId="73" fillId="0" borderId="162" xfId="0" applyNumberFormat="1" applyFont="1" applyBorder="1" applyAlignment="1">
      <alignment horizontal="left" vertical="center"/>
    </xf>
    <xf numFmtId="187" fontId="73" fillId="0" borderId="162" xfId="0" applyNumberFormat="1" applyFont="1" applyBorder="1" applyAlignment="1">
      <alignment horizontal="right" vertical="center"/>
    </xf>
    <xf numFmtId="187" fontId="73" fillId="0" borderId="177" xfId="0" applyNumberFormat="1" applyFont="1" applyBorder="1" applyAlignment="1">
      <alignment horizontal="right" vertical="center"/>
    </xf>
    <xf numFmtId="0" fontId="43" fillId="0" borderId="0" xfId="0" applyFont="1">
      <alignment vertical="center"/>
    </xf>
    <xf numFmtId="0" fontId="43" fillId="0" borderId="0" xfId="0" applyFont="1" applyAlignment="1">
      <alignment horizontal="right" vertical="center"/>
    </xf>
    <xf numFmtId="0" fontId="43" fillId="0" borderId="0" xfId="7" applyFont="1" applyAlignment="1" applyProtection="1">
      <alignment horizontal="center" vertical="center"/>
      <protection hidden="1"/>
    </xf>
    <xf numFmtId="38" fontId="75" fillId="0" borderId="0" xfId="4" applyFont="1" applyFill="1" applyBorder="1" applyAlignment="1" applyProtection="1">
      <alignment vertical="center"/>
      <protection hidden="1"/>
    </xf>
    <xf numFmtId="187" fontId="82" fillId="0" borderId="0" xfId="0" applyNumberFormat="1" applyFont="1">
      <alignment vertical="center"/>
    </xf>
    <xf numFmtId="0" fontId="43" fillId="0" borderId="0" xfId="0" applyFont="1" applyAlignment="1">
      <alignment horizontal="center" vertical="center"/>
    </xf>
    <xf numFmtId="0" fontId="43" fillId="0" borderId="0" xfId="7" applyFont="1" applyAlignment="1" applyProtection="1">
      <alignment horizontal="center" vertical="center"/>
      <protection hidden="1"/>
    </xf>
    <xf numFmtId="0" fontId="43" fillId="0" borderId="0" xfId="7" applyFont="1" applyAlignment="1" applyProtection="1">
      <alignment vertical="center"/>
      <protection hidden="1"/>
    </xf>
    <xf numFmtId="38" fontId="43" fillId="0" borderId="0" xfId="4" applyFont="1" applyFill="1" applyBorder="1" applyAlignment="1" applyProtection="1">
      <alignment vertical="center"/>
      <protection hidden="1"/>
    </xf>
    <xf numFmtId="38" fontId="43" fillId="0" borderId="0" xfId="4" applyFont="1" applyFill="1" applyBorder="1" applyAlignment="1" applyProtection="1">
      <alignment horizontal="right" vertical="center"/>
      <protection hidden="1"/>
    </xf>
    <xf numFmtId="57" fontId="43" fillId="0" borderId="0" xfId="0" applyNumberFormat="1" applyFont="1" applyAlignment="1">
      <alignment horizontal="center" vertical="center"/>
    </xf>
    <xf numFmtId="37" fontId="43" fillId="0" borderId="0" xfId="7" applyNumberFormat="1" applyFont="1" applyAlignment="1" applyProtection="1">
      <alignment vertical="center"/>
      <protection hidden="1"/>
    </xf>
    <xf numFmtId="187" fontId="83" fillId="0" borderId="0" xfId="0" applyNumberFormat="1" applyFont="1" applyAlignment="1">
      <alignment horizontal="center" vertical="center"/>
    </xf>
    <xf numFmtId="187" fontId="83" fillId="0" borderId="0" xfId="0" applyNumberFormat="1" applyFont="1">
      <alignment vertical="center"/>
    </xf>
    <xf numFmtId="187" fontId="43" fillId="0" borderId="0" xfId="0" applyNumberFormat="1" applyFont="1" applyAlignment="1">
      <alignment horizontal="center"/>
    </xf>
    <xf numFmtId="187" fontId="84" fillId="0" borderId="0" xfId="0" applyNumberFormat="1" applyFont="1" applyAlignment="1">
      <alignment horizontal="center"/>
    </xf>
    <xf numFmtId="187" fontId="85" fillId="0" borderId="0" xfId="0" applyNumberFormat="1" applyFont="1">
      <alignment vertical="center"/>
    </xf>
    <xf numFmtId="187" fontId="75" fillId="0" borderId="0" xfId="0" applyNumberFormat="1" applyFont="1" applyAlignment="1">
      <alignment horizontal="center" vertical="center"/>
    </xf>
  </cellXfs>
  <cellStyles count="8">
    <cellStyle name="Hyperlink" xfId="2" xr:uid="{00000000-000B-0000-0000-000008000000}"/>
    <cellStyle name="パーセント" xfId="1" builtinId="5"/>
    <cellStyle name="ハイパーリンク" xfId="3" builtinId="8"/>
    <cellStyle name="桁区切り" xfId="4" builtinId="6"/>
    <cellStyle name="桁区切り [0.00]" xfId="5" builtinId="3"/>
    <cellStyle name="標準" xfId="0" builtinId="0"/>
    <cellStyle name="標準 2" xfId="6" xr:uid="{F1C5AB99-0829-4709-B857-4CAE7A9AF3DA}"/>
    <cellStyle name="標準_希望給与09_1" xfId="7" xr:uid="{104BE72F-8EC9-4AD3-B548-51222DB248E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76200</xdr:colOff>
      <xdr:row>6</xdr:row>
      <xdr:rowOff>38100</xdr:rowOff>
    </xdr:from>
    <xdr:to>
      <xdr:col>5</xdr:col>
      <xdr:colOff>114300</xdr:colOff>
      <xdr:row>9</xdr:row>
      <xdr:rowOff>9525</xdr:rowOff>
    </xdr:to>
    <xdr:sp macro="" textlink="">
      <xdr:nvSpPr>
        <xdr:cNvPr id="2" name="左大かっこ 1">
          <a:extLst>
            <a:ext uri="{FF2B5EF4-FFF2-40B4-BE49-F238E27FC236}">
              <a16:creationId xmlns:a16="http://schemas.microsoft.com/office/drawing/2014/main" id="{04FF5FC0-8C27-4C93-A956-74C788671AAB}"/>
            </a:ext>
          </a:extLst>
        </xdr:cNvPr>
        <xdr:cNvSpPr/>
      </xdr:nvSpPr>
      <xdr:spPr>
        <a:xfrm>
          <a:off x="1676400" y="1181100"/>
          <a:ext cx="38100" cy="1333500"/>
        </a:xfrm>
        <a:prstGeom prst="leftBracket">
          <a:avLst>
            <a:gd name="adj" fmla="val 204166"/>
          </a:avLst>
        </a:prstGeom>
        <a:noFill/>
        <a:ln w="19050" cap="flat" cmpd="sng">
          <a:solidFill>
            <a:srgbClr val="000000"/>
          </a:solidFill>
          <a:prstDash val="solid"/>
          <a:round/>
          <a:headEnd type="none" w="med" len="med"/>
          <a:tailEnd type="none" w="med" len="med"/>
        </a:ln>
      </xdr:spPr>
    </xdr:sp>
    <xdr:clientData/>
  </xdr:twoCellAnchor>
  <xdr:twoCellAnchor>
    <xdr:from>
      <xdr:col>18</xdr:col>
      <xdr:colOff>47625</xdr:colOff>
      <xdr:row>6</xdr:row>
      <xdr:rowOff>28575</xdr:rowOff>
    </xdr:from>
    <xdr:to>
      <xdr:col>18</xdr:col>
      <xdr:colOff>85725</xdr:colOff>
      <xdr:row>9</xdr:row>
      <xdr:rowOff>0</xdr:rowOff>
    </xdr:to>
    <xdr:sp macro="" textlink="">
      <xdr:nvSpPr>
        <xdr:cNvPr id="3" name="左大かっこ 3">
          <a:extLst>
            <a:ext uri="{FF2B5EF4-FFF2-40B4-BE49-F238E27FC236}">
              <a16:creationId xmlns:a16="http://schemas.microsoft.com/office/drawing/2014/main" id="{846ABCFB-4BA1-4B46-94A6-74390268374A}"/>
            </a:ext>
          </a:extLst>
        </xdr:cNvPr>
        <xdr:cNvSpPr/>
      </xdr:nvSpPr>
      <xdr:spPr>
        <a:xfrm flipH="1">
          <a:off x="5391150" y="1171575"/>
          <a:ext cx="38100" cy="1343025"/>
        </a:xfrm>
        <a:prstGeom prst="leftBracket">
          <a:avLst>
            <a:gd name="adj" fmla="val 204166"/>
          </a:avLst>
        </a:prstGeom>
        <a:noFill/>
        <a:ln w="19050" cap="flat" cmpd="sng">
          <a:solidFill>
            <a:srgbClr val="000000"/>
          </a:solidFill>
          <a:prstDash val="solid"/>
          <a:round/>
          <a:headEnd type="none" w="med" len="med"/>
          <a:tailEnd type="none" w="med" len="med"/>
        </a:ln>
      </xdr:spPr>
    </xdr:sp>
    <xdr:clientData/>
  </xdr:twoCellAnchor>
  <xdr:twoCellAnchor>
    <xdr:from>
      <xdr:col>5</xdr:col>
      <xdr:colOff>76200</xdr:colOff>
      <xdr:row>12</xdr:row>
      <xdr:rowOff>66675</xdr:rowOff>
    </xdr:from>
    <xdr:to>
      <xdr:col>5</xdr:col>
      <xdr:colOff>114300</xdr:colOff>
      <xdr:row>14</xdr:row>
      <xdr:rowOff>0</xdr:rowOff>
    </xdr:to>
    <xdr:sp macro="" textlink="">
      <xdr:nvSpPr>
        <xdr:cNvPr id="4" name="左大かっこ 4">
          <a:extLst>
            <a:ext uri="{FF2B5EF4-FFF2-40B4-BE49-F238E27FC236}">
              <a16:creationId xmlns:a16="http://schemas.microsoft.com/office/drawing/2014/main" id="{D92FABC4-243B-4A52-92F5-A75A34C27E23}"/>
            </a:ext>
          </a:extLst>
        </xdr:cNvPr>
        <xdr:cNvSpPr/>
      </xdr:nvSpPr>
      <xdr:spPr>
        <a:xfrm>
          <a:off x="1676400" y="3038475"/>
          <a:ext cx="38100" cy="847725"/>
        </a:xfrm>
        <a:prstGeom prst="leftBracket">
          <a:avLst>
            <a:gd name="adj" fmla="val 127083"/>
          </a:avLst>
        </a:prstGeom>
        <a:noFill/>
        <a:ln w="19050" cap="flat" cmpd="sng">
          <a:solidFill>
            <a:srgbClr val="000000"/>
          </a:solidFill>
          <a:prstDash val="solid"/>
          <a:round/>
          <a:headEnd type="none" w="med" len="med"/>
          <a:tailEnd type="none" w="med" len="med"/>
        </a:ln>
      </xdr:spPr>
    </xdr:sp>
    <xdr:clientData/>
  </xdr:twoCellAnchor>
  <xdr:twoCellAnchor>
    <xdr:from>
      <xdr:col>18</xdr:col>
      <xdr:colOff>47625</xdr:colOff>
      <xdr:row>12</xdr:row>
      <xdr:rowOff>57150</xdr:rowOff>
    </xdr:from>
    <xdr:to>
      <xdr:col>18</xdr:col>
      <xdr:colOff>85725</xdr:colOff>
      <xdr:row>14</xdr:row>
      <xdr:rowOff>0</xdr:rowOff>
    </xdr:to>
    <xdr:sp macro="" textlink="">
      <xdr:nvSpPr>
        <xdr:cNvPr id="5" name="左大かっこ 5">
          <a:extLst>
            <a:ext uri="{FF2B5EF4-FFF2-40B4-BE49-F238E27FC236}">
              <a16:creationId xmlns:a16="http://schemas.microsoft.com/office/drawing/2014/main" id="{7ADC4A3E-FE20-4D80-B153-03DBC56E4C24}"/>
            </a:ext>
          </a:extLst>
        </xdr:cNvPr>
        <xdr:cNvSpPr/>
      </xdr:nvSpPr>
      <xdr:spPr>
        <a:xfrm flipH="1">
          <a:off x="5391150" y="3028950"/>
          <a:ext cx="38100" cy="857250"/>
        </a:xfrm>
        <a:prstGeom prst="leftBracket">
          <a:avLst>
            <a:gd name="adj" fmla="val 129166"/>
          </a:avLst>
        </a:prstGeom>
        <a:noFill/>
        <a:ln w="19050" cap="flat" cmpd="sng">
          <a:solidFill>
            <a:srgbClr val="000000"/>
          </a:solidFill>
          <a:prstDash val="solid"/>
          <a:round/>
          <a:headEnd type="none" w="med" len="med"/>
          <a:tailEnd type="none" w="med" len="med"/>
        </a:ln>
      </xdr:spPr>
    </xdr:sp>
    <xdr:clientData/>
  </xdr:twoCellAnchor>
  <xdr:twoCellAnchor>
    <xdr:from>
      <xdr:col>22</xdr:col>
      <xdr:colOff>47625</xdr:colOff>
      <xdr:row>15</xdr:row>
      <xdr:rowOff>95250</xdr:rowOff>
    </xdr:from>
    <xdr:to>
      <xdr:col>22</xdr:col>
      <xdr:colOff>266700</xdr:colOff>
      <xdr:row>15</xdr:row>
      <xdr:rowOff>342900</xdr:rowOff>
    </xdr:to>
    <xdr:sp macro="" textlink="">
      <xdr:nvSpPr>
        <xdr:cNvPr id="6" name="円/楕円 9">
          <a:extLst>
            <a:ext uri="{FF2B5EF4-FFF2-40B4-BE49-F238E27FC236}">
              <a16:creationId xmlns:a16="http://schemas.microsoft.com/office/drawing/2014/main" id="{C9BB7664-0D68-4023-B253-A96160AD41BF}"/>
            </a:ext>
          </a:extLst>
        </xdr:cNvPr>
        <xdr:cNvSpPr/>
      </xdr:nvSpPr>
      <xdr:spPr>
        <a:xfrm>
          <a:off x="7105650" y="3981450"/>
          <a:ext cx="219075" cy="247650"/>
        </a:xfrm>
        <a:prstGeom prst="ellipse">
          <a:avLst/>
        </a:prstGeom>
        <a:solidFill>
          <a:srgbClr val="E36C09"/>
        </a:solidFill>
        <a:ln w="9525">
          <a:noFill/>
        </a:ln>
      </xdr:spPr>
    </xdr:sp>
    <xdr:clientData/>
  </xdr:twoCellAnchor>
  <xdr:twoCellAnchor editAs="oneCell">
    <xdr:from>
      <xdr:col>22</xdr:col>
      <xdr:colOff>9525</xdr:colOff>
      <xdr:row>15</xdr:row>
      <xdr:rowOff>38100</xdr:rowOff>
    </xdr:from>
    <xdr:to>
      <xdr:col>22</xdr:col>
      <xdr:colOff>314325</xdr:colOff>
      <xdr:row>16</xdr:row>
      <xdr:rowOff>12700</xdr:rowOff>
    </xdr:to>
    <xdr:sp macro="" textlink="">
      <xdr:nvSpPr>
        <xdr:cNvPr id="7" name="テキスト ボックス 10">
          <a:extLst>
            <a:ext uri="{FF2B5EF4-FFF2-40B4-BE49-F238E27FC236}">
              <a16:creationId xmlns:a16="http://schemas.microsoft.com/office/drawing/2014/main" id="{A06EAF22-07E9-4800-BB3A-620E4DC06ABA}"/>
            </a:ext>
          </a:extLst>
        </xdr:cNvPr>
        <xdr:cNvSpPr txBox="1"/>
      </xdr:nvSpPr>
      <xdr:spPr>
        <a:xfrm>
          <a:off x="7067550" y="3924300"/>
          <a:ext cx="304800" cy="333375"/>
        </a:xfrm>
        <a:prstGeom prst="rect">
          <a:avLst/>
        </a:prstGeom>
        <a:noFill/>
        <a:ln w="9525">
          <a:noFill/>
        </a:ln>
      </xdr:spPr>
      <xdr:txBody>
        <a:bodyPr vertOverflow="clip" vert="horz" wrap="square" lIns="27432" tIns="18288" rIns="0" bIns="0" anchor="t" upright="1"/>
        <a:lstStyle/>
        <a:p>
          <a:pPr algn="l" rtl="0"/>
          <a:r>
            <a:rPr lang="zh-CN" altLang="en-US" sz="1600" b="1">
              <a:solidFill>
                <a:srgbClr val="FFFFFF"/>
              </a:solidFill>
              <a:latin typeface="Calibri" panose="020F0502020204030204" charset="-122"/>
              <a:ea typeface="Calibri" panose="020F0502020204030204" charset="-122"/>
              <a:cs typeface="Calibri" panose="020F0502020204030204" charset="-122"/>
              <a:sym typeface="Calibri" panose="020F0502020204030204" charset="-122"/>
            </a:rPr>
            <a:t>A</a:t>
          </a:r>
        </a:p>
      </xdr:txBody>
    </xdr:sp>
    <xdr:clientData/>
  </xdr:twoCellAnchor>
  <xdr:twoCellAnchor>
    <xdr:from>
      <xdr:col>22</xdr:col>
      <xdr:colOff>47625</xdr:colOff>
      <xdr:row>25</xdr:row>
      <xdr:rowOff>95250</xdr:rowOff>
    </xdr:from>
    <xdr:to>
      <xdr:col>22</xdr:col>
      <xdr:colOff>266700</xdr:colOff>
      <xdr:row>25</xdr:row>
      <xdr:rowOff>342900</xdr:rowOff>
    </xdr:to>
    <xdr:sp macro="" textlink="">
      <xdr:nvSpPr>
        <xdr:cNvPr id="8" name="円/楕円 13">
          <a:extLst>
            <a:ext uri="{FF2B5EF4-FFF2-40B4-BE49-F238E27FC236}">
              <a16:creationId xmlns:a16="http://schemas.microsoft.com/office/drawing/2014/main" id="{238DD1E4-8D4C-40D1-BFA3-9184333FBC26}"/>
            </a:ext>
          </a:extLst>
        </xdr:cNvPr>
        <xdr:cNvSpPr/>
      </xdr:nvSpPr>
      <xdr:spPr>
        <a:xfrm>
          <a:off x="7105650" y="8096250"/>
          <a:ext cx="219075" cy="247650"/>
        </a:xfrm>
        <a:prstGeom prst="ellipse">
          <a:avLst/>
        </a:prstGeom>
        <a:solidFill>
          <a:srgbClr val="E36C09"/>
        </a:solidFill>
        <a:ln w="9525">
          <a:noFill/>
        </a:ln>
      </xdr:spPr>
    </xdr:sp>
    <xdr:clientData/>
  </xdr:twoCellAnchor>
  <xdr:twoCellAnchor editAs="oneCell">
    <xdr:from>
      <xdr:col>22</xdr:col>
      <xdr:colOff>19050</xdr:colOff>
      <xdr:row>25</xdr:row>
      <xdr:rowOff>28575</xdr:rowOff>
    </xdr:from>
    <xdr:to>
      <xdr:col>22</xdr:col>
      <xdr:colOff>314325</xdr:colOff>
      <xdr:row>26</xdr:row>
      <xdr:rowOff>3175</xdr:rowOff>
    </xdr:to>
    <xdr:sp macro="" textlink="">
      <xdr:nvSpPr>
        <xdr:cNvPr id="9" name="テキスト ボックス 14">
          <a:extLst>
            <a:ext uri="{FF2B5EF4-FFF2-40B4-BE49-F238E27FC236}">
              <a16:creationId xmlns:a16="http://schemas.microsoft.com/office/drawing/2014/main" id="{5E698C19-D9BB-47D4-85D6-C39C683EED1B}"/>
            </a:ext>
          </a:extLst>
        </xdr:cNvPr>
        <xdr:cNvSpPr txBox="1"/>
      </xdr:nvSpPr>
      <xdr:spPr>
        <a:xfrm>
          <a:off x="7077075" y="8029575"/>
          <a:ext cx="295275" cy="333375"/>
        </a:xfrm>
        <a:prstGeom prst="rect">
          <a:avLst/>
        </a:prstGeom>
        <a:noFill/>
        <a:ln w="9525">
          <a:noFill/>
        </a:ln>
      </xdr:spPr>
      <xdr:txBody>
        <a:bodyPr vertOverflow="clip" vert="horz" wrap="square" lIns="27432" tIns="18288" rIns="0" bIns="0" anchor="t" upright="1"/>
        <a:lstStyle/>
        <a:p>
          <a:pPr algn="l" rtl="0"/>
          <a:r>
            <a:rPr lang="zh-CN" altLang="en-US" sz="1600" b="1">
              <a:solidFill>
                <a:srgbClr val="FFFFFF"/>
              </a:solidFill>
              <a:latin typeface="Calibri" panose="020F0502020204030204" charset="-122"/>
              <a:ea typeface="Calibri" panose="020F0502020204030204" charset="-122"/>
              <a:cs typeface="Calibri" panose="020F0502020204030204" charset="-122"/>
              <a:sym typeface="Calibri" panose="020F0502020204030204" charset="-122"/>
            </a:rPr>
            <a:t>B</a:t>
          </a:r>
        </a:p>
      </xdr:txBody>
    </xdr:sp>
    <xdr:clientData/>
  </xdr:twoCellAnchor>
  <xdr:twoCellAnchor>
    <xdr:from>
      <xdr:col>17</xdr:col>
      <xdr:colOff>47625</xdr:colOff>
      <xdr:row>27</xdr:row>
      <xdr:rowOff>123825</xdr:rowOff>
    </xdr:from>
    <xdr:to>
      <xdr:col>17</xdr:col>
      <xdr:colOff>257175</xdr:colOff>
      <xdr:row>27</xdr:row>
      <xdr:rowOff>371475</xdr:rowOff>
    </xdr:to>
    <xdr:sp macro="" textlink="">
      <xdr:nvSpPr>
        <xdr:cNvPr id="10" name="円/楕円 16">
          <a:extLst>
            <a:ext uri="{FF2B5EF4-FFF2-40B4-BE49-F238E27FC236}">
              <a16:creationId xmlns:a16="http://schemas.microsoft.com/office/drawing/2014/main" id="{B414F809-0730-4908-8D42-B61A234CA612}"/>
            </a:ext>
          </a:extLst>
        </xdr:cNvPr>
        <xdr:cNvSpPr/>
      </xdr:nvSpPr>
      <xdr:spPr>
        <a:xfrm>
          <a:off x="5057775" y="9039225"/>
          <a:ext cx="209550" cy="247650"/>
        </a:xfrm>
        <a:prstGeom prst="ellipse">
          <a:avLst/>
        </a:prstGeom>
        <a:solidFill>
          <a:srgbClr val="E36C09"/>
        </a:solidFill>
        <a:ln w="9525">
          <a:noFill/>
        </a:ln>
      </xdr:spPr>
    </xdr:sp>
    <xdr:clientData/>
  </xdr:twoCellAnchor>
  <xdr:twoCellAnchor>
    <xdr:from>
      <xdr:col>16</xdr:col>
      <xdr:colOff>171450</xdr:colOff>
      <xdr:row>27</xdr:row>
      <xdr:rowOff>123825</xdr:rowOff>
    </xdr:from>
    <xdr:to>
      <xdr:col>16</xdr:col>
      <xdr:colOff>390525</xdr:colOff>
      <xdr:row>27</xdr:row>
      <xdr:rowOff>371475</xdr:rowOff>
    </xdr:to>
    <xdr:sp macro="" textlink="">
      <xdr:nvSpPr>
        <xdr:cNvPr id="11" name="円/楕円 18">
          <a:extLst>
            <a:ext uri="{FF2B5EF4-FFF2-40B4-BE49-F238E27FC236}">
              <a16:creationId xmlns:a16="http://schemas.microsoft.com/office/drawing/2014/main" id="{E5D9B6AA-5CFF-475C-BEC7-2039EFAE6185}"/>
            </a:ext>
          </a:extLst>
        </xdr:cNvPr>
        <xdr:cNvSpPr/>
      </xdr:nvSpPr>
      <xdr:spPr>
        <a:xfrm>
          <a:off x="4619625" y="9039225"/>
          <a:ext cx="219075" cy="247650"/>
        </a:xfrm>
        <a:prstGeom prst="ellipse">
          <a:avLst/>
        </a:prstGeom>
        <a:solidFill>
          <a:srgbClr val="E36C09"/>
        </a:solidFill>
        <a:ln w="9525">
          <a:noFill/>
        </a:ln>
      </xdr:spPr>
    </xdr:sp>
    <xdr:clientData/>
  </xdr:twoCellAnchor>
  <xdr:twoCellAnchor editAs="oneCell">
    <xdr:from>
      <xdr:col>16</xdr:col>
      <xdr:colOff>133350</xdr:colOff>
      <xdr:row>27</xdr:row>
      <xdr:rowOff>38100</xdr:rowOff>
    </xdr:from>
    <xdr:to>
      <xdr:col>18</xdr:col>
      <xdr:colOff>57150</xdr:colOff>
      <xdr:row>28</xdr:row>
      <xdr:rowOff>50800</xdr:rowOff>
    </xdr:to>
    <xdr:sp macro="" textlink="">
      <xdr:nvSpPr>
        <xdr:cNvPr id="12" name="テキスト ボックス 17">
          <a:extLst>
            <a:ext uri="{FF2B5EF4-FFF2-40B4-BE49-F238E27FC236}">
              <a16:creationId xmlns:a16="http://schemas.microsoft.com/office/drawing/2014/main" id="{F6B8BE7E-9E17-479F-BE4D-1727414EBA93}"/>
            </a:ext>
          </a:extLst>
        </xdr:cNvPr>
        <xdr:cNvSpPr txBox="1"/>
      </xdr:nvSpPr>
      <xdr:spPr>
        <a:xfrm>
          <a:off x="4581525" y="8953500"/>
          <a:ext cx="819150" cy="371475"/>
        </a:xfrm>
        <a:prstGeom prst="rect">
          <a:avLst/>
        </a:prstGeom>
        <a:noFill/>
        <a:ln w="9525">
          <a:noFill/>
        </a:ln>
      </xdr:spPr>
      <xdr:txBody>
        <a:bodyPr vertOverflow="clip" vert="horz" wrap="square" lIns="27432" tIns="18288" rIns="0" bIns="0" anchor="t" upright="1"/>
        <a:lstStyle/>
        <a:p>
          <a:pPr algn="l" rtl="0"/>
          <a:r>
            <a:rPr lang="zh-CN" altLang="en-US" sz="1600" b="1">
              <a:solidFill>
                <a:srgbClr val="FFFFFF"/>
              </a:solidFill>
              <a:latin typeface="Calibri" panose="020F0502020204030204" charset="-122"/>
              <a:ea typeface="Calibri" panose="020F0502020204030204" charset="-122"/>
              <a:cs typeface="Calibri" panose="020F0502020204030204" charset="-122"/>
              <a:sym typeface="Calibri" panose="020F0502020204030204" charset="-122"/>
            </a:rPr>
            <a:t>A</a:t>
          </a:r>
          <a:r>
            <a:rPr lang="zh-CN" altLang="en-US" sz="1600" b="1">
              <a:solidFill>
                <a:srgbClr val="000000"/>
              </a:solidFill>
              <a:latin typeface="ＭＳ Ｐゴシック" panose="020B0600070205080204" pitchFamily="7" charset="-122"/>
              <a:ea typeface="ＭＳ Ｐゴシック" panose="020B0600070205080204" pitchFamily="7" charset="-122"/>
              <a:cs typeface="ＭＳ Ｐゴシック" panose="020B0600070205080204" pitchFamily="7" charset="-122"/>
              <a:sym typeface="ＭＳ Ｐゴシック" panose="020B0600070205080204" pitchFamily="7" charset="-122"/>
            </a:rPr>
            <a:t> － </a:t>
          </a:r>
          <a:r>
            <a:rPr lang="zh-CN" altLang="en-US" sz="1600" b="1">
              <a:solidFill>
                <a:srgbClr val="FFFFFF"/>
              </a:solidFill>
              <a:latin typeface="Calibri" panose="020F0502020204030204" charset="-122"/>
              <a:ea typeface="Calibri" panose="020F0502020204030204" charset="-122"/>
              <a:cs typeface="Calibri" panose="020F0502020204030204" charset="-122"/>
              <a:sym typeface="Calibri" panose="020F0502020204030204" charset="-122"/>
            </a:rPr>
            <a:t>B</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57150</xdr:colOff>
      <xdr:row>5</xdr:row>
      <xdr:rowOff>0</xdr:rowOff>
    </xdr:from>
    <xdr:to>
      <xdr:col>13</xdr:col>
      <xdr:colOff>647700</xdr:colOff>
      <xdr:row>16</xdr:row>
      <xdr:rowOff>0</xdr:rowOff>
    </xdr:to>
    <xdr:sp macro="" textlink="">
      <xdr:nvSpPr>
        <xdr:cNvPr id="2" name="四角形 3">
          <a:extLst>
            <a:ext uri="{FF2B5EF4-FFF2-40B4-BE49-F238E27FC236}">
              <a16:creationId xmlns:a16="http://schemas.microsoft.com/office/drawing/2014/main" id="{44457853-5B6C-4332-87A3-9D211BD470A5}"/>
            </a:ext>
          </a:extLst>
        </xdr:cNvPr>
        <xdr:cNvSpPr>
          <a:spLocks noChangeArrowheads="1"/>
        </xdr:cNvSpPr>
      </xdr:nvSpPr>
      <xdr:spPr>
        <a:xfrm>
          <a:off x="5810250" y="866775"/>
          <a:ext cx="4705350" cy="1990725"/>
        </a:xfrm>
        <a:prstGeom prst="rect">
          <a:avLst/>
        </a:prstGeom>
        <a:solidFill>
          <a:srgbClr xmlns:mc="http://schemas.openxmlformats.org/markup-compatibility/2006" xmlns:a14="http://schemas.microsoft.com/office/drawing/2010/main" val="FFFFFF" mc:Ignorable="a14" a14:legacySpreadsheetColorIndex="65"/>
        </a:solidFill>
        <a:ln w="15875" cap="flat" cmpd="sng">
          <a:solidFill>
            <a:srgbClr xmlns:mc="http://schemas.openxmlformats.org/markup-compatibility/2006" xmlns:a14="http://schemas.microsoft.com/office/drawing/2010/main" val="000000" mc:Ignorable="a14" a14:legacySpreadsheetColorIndex="8"/>
          </a:solidFill>
          <a:miter lim="800000"/>
        </a:ln>
      </xdr:spPr>
      <xdr:txBody>
        <a:bodyPr vertOverflow="clip" wrap="square" lIns="36576" tIns="22860" rIns="0" bIns="0" anchor="t" upright="1"/>
        <a:lstStyle/>
        <a:p>
          <a:pPr algn="l" rtl="0">
            <a:lnSpc>
              <a:spcPts val="1900"/>
            </a:lnSpc>
            <a:defRPr sz="1000"/>
          </a:pPr>
          <a:r>
            <a:rPr lang="en-US" sz="1100" b="0" i="0" u="none" strike="noStrike" baseline="0">
              <a:solidFill>
                <a:srgbClr val="000000"/>
              </a:solidFill>
              <a:latin typeface="HGP創英ﾌﾟﾚｾﾞﾝｽEB" panose="02020800000000000000" charset="-128"/>
              <a:ea typeface="HGP創英ﾌﾟﾚｾﾞﾝｽEB" panose="02020800000000000000" charset="-128"/>
            </a:rPr>
            <a:t>A社長とB社長には、</a:t>
          </a:r>
        </a:p>
        <a:p>
          <a:pPr algn="l" rtl="0">
            <a:lnSpc>
              <a:spcPts val="1900"/>
            </a:lnSpc>
            <a:defRPr sz="1000"/>
          </a:pPr>
          <a:r>
            <a:rPr lang="en-US" altLang="ja-JP" sz="1100" b="0" i="0" u="none" strike="noStrike" baseline="0">
              <a:solidFill>
                <a:srgbClr val="000000"/>
              </a:solidFill>
              <a:latin typeface="HGP創英ﾌﾟﾚｾﾞﾝｽEB" panose="02020800000000000000" charset="-128"/>
              <a:ea typeface="HGP創英ﾌﾟﾚｾﾞﾝｽEB" panose="02020800000000000000" charset="-128"/>
            </a:rPr>
            <a:t>10</a:t>
          </a:r>
          <a:r>
            <a:rPr lang="ja-JP" altLang="en-US" sz="1100" b="0" i="0" u="none" strike="noStrike" baseline="0">
              <a:solidFill>
                <a:srgbClr val="000000"/>
              </a:solidFill>
              <a:latin typeface="HGP創英ﾌﾟﾚｾﾞﾝｽEB" panose="02020800000000000000" charset="-128"/>
              <a:ea typeface="HGP創英ﾌﾟﾚｾﾞﾝｽEB" panose="02020800000000000000" charset="-128"/>
            </a:rPr>
            <a:t>年間で</a:t>
          </a:r>
          <a:r>
            <a:rPr lang="en-US" sz="1100" b="0" i="0" u="none" strike="noStrike" baseline="0">
              <a:solidFill>
                <a:srgbClr val="FF0000"/>
              </a:solidFill>
              <a:latin typeface="HGP創英ﾌﾟﾚｾﾞﾝｽEB" panose="02020800000000000000" charset="-128"/>
              <a:ea typeface="HGP創英ﾌﾟﾚｾﾞﾝｽEB" panose="02020800000000000000" charset="-128"/>
            </a:rPr>
            <a:t>2199万円</a:t>
          </a:r>
          <a:r>
            <a:rPr lang="en-US" sz="1100" b="0" i="0" u="none" strike="noStrike" baseline="0">
              <a:solidFill>
                <a:srgbClr val="000000"/>
              </a:solidFill>
              <a:latin typeface="HGP創英ﾌﾟﾚｾﾞﾝｽEB" panose="02020800000000000000" charset="-128"/>
              <a:ea typeface="HGP創英ﾌﾟﾚｾﾞﾝｽEB" panose="02020800000000000000" charset="-128"/>
            </a:rPr>
            <a:t>の差が発生します。</a:t>
          </a:r>
        </a:p>
        <a:p>
          <a:pPr algn="l" rtl="0">
            <a:lnSpc>
              <a:spcPts val="1900"/>
            </a:lnSpc>
            <a:defRPr sz="1000"/>
          </a:pPr>
          <a:r>
            <a:rPr lang="ja-JP" altLang="en-US" sz="1100" b="0" i="0" u="none" strike="noStrike" baseline="0">
              <a:solidFill>
                <a:srgbClr val="000000"/>
              </a:solidFill>
              <a:latin typeface="HGP創英ﾌﾟﾚｾﾞﾝｽEB" panose="02020800000000000000" charset="-128"/>
              <a:ea typeface="HGP創英ﾌﾟﾚｾﾞﾝｽEB" panose="02020800000000000000" charset="-128"/>
            </a:rPr>
            <a:t>こ</a:t>
          </a:r>
          <a:r>
            <a:rPr lang="en-US" sz="1100" b="0" i="0" u="none" strike="noStrike" baseline="0">
              <a:solidFill>
                <a:srgbClr val="000000"/>
              </a:solidFill>
              <a:latin typeface="HGP創英ﾌﾟﾚｾﾞﾝｽEB" panose="02020800000000000000" charset="-128"/>
              <a:ea typeface="HGP創英ﾌﾟﾚｾﾞﾝｽEB" panose="02020800000000000000" charset="-128"/>
            </a:rPr>
            <a:t>れはシンプルに、</a:t>
          </a:r>
        </a:p>
        <a:p>
          <a:pPr algn="l" rtl="0">
            <a:lnSpc>
              <a:spcPts val="1900"/>
            </a:lnSpc>
            <a:defRPr sz="1000"/>
          </a:pPr>
          <a:r>
            <a:rPr lang="ja-JP" altLang="en-US" sz="1100" b="0" i="0" u="none" strike="noStrike" baseline="0">
              <a:solidFill>
                <a:srgbClr val="000000"/>
              </a:solidFill>
              <a:latin typeface="HGP創英ﾌﾟﾚｾﾞﾝｽEB" panose="02020800000000000000" charset="-128"/>
              <a:ea typeface="HGP創英ﾌﾟﾚｾﾞﾝｽEB" panose="02020800000000000000" charset="-128"/>
            </a:rPr>
            <a:t>法人</a:t>
          </a:r>
          <a:r>
            <a:rPr lang="en-US" sz="1100" b="0" i="0" u="none" strike="noStrike" baseline="0">
              <a:solidFill>
                <a:srgbClr val="000000"/>
              </a:solidFill>
              <a:latin typeface="HGP創英ﾌﾟﾚｾﾞﾝｽEB" panose="02020800000000000000" charset="-128"/>
              <a:ea typeface="HGP創英ﾌﾟﾚｾﾞﾝｽEB" panose="02020800000000000000" charset="-128"/>
            </a:rPr>
            <a:t>口座においておいたか？個人の口座においておいたか？</a:t>
          </a:r>
        </a:p>
        <a:p>
          <a:pPr algn="l" rtl="0">
            <a:lnSpc>
              <a:spcPts val="1900"/>
            </a:lnSpc>
            <a:defRPr sz="1000"/>
          </a:pPr>
          <a:r>
            <a:rPr lang="en-US" sz="1100" b="0" i="0" u="none" strike="noStrike" baseline="0">
              <a:solidFill>
                <a:srgbClr val="000000"/>
              </a:solidFill>
              <a:latin typeface="HGP創英ﾌﾟﾚｾﾞﾝｽEB" panose="02020800000000000000" charset="-128"/>
              <a:ea typeface="HGP創英ﾌﾟﾚｾﾞﾝｽEB" panose="02020800000000000000" charset="-128"/>
            </a:rPr>
            <a:t>ということです。</a:t>
          </a:r>
        </a:p>
        <a:p>
          <a:pPr algn="l" rtl="0">
            <a:lnSpc>
              <a:spcPts val="1800"/>
            </a:lnSpc>
            <a:defRPr sz="1000"/>
          </a:pPr>
          <a:r>
            <a:rPr lang="en-US" sz="1100" b="0" i="0" u="none" strike="noStrike" baseline="0">
              <a:solidFill>
                <a:srgbClr val="000000"/>
              </a:solidFill>
              <a:latin typeface="HGP創英ﾌﾟﾚｾﾞﾝｽEB" panose="02020800000000000000" charset="-128"/>
              <a:ea typeface="HGP創英ﾌﾟﾚｾﾞﾝｽEB" panose="02020800000000000000" charset="-128"/>
            </a:rPr>
            <a:t>仮に、法人で生命保険等を活用すると、</a:t>
          </a:r>
        </a:p>
        <a:p>
          <a:pPr algn="l" rtl="0">
            <a:lnSpc>
              <a:spcPts val="1900"/>
            </a:lnSpc>
            <a:defRPr sz="1000"/>
          </a:pPr>
          <a:r>
            <a:rPr lang="en-US" sz="1100" b="0" i="0" u="none" strike="noStrike" baseline="0">
              <a:solidFill>
                <a:srgbClr val="FF0000"/>
              </a:solidFill>
              <a:latin typeface="HGP創英ﾌﾟﾚｾﾞﾝｽEB" panose="02020800000000000000" charset="-128"/>
              <a:ea typeface="HGP創英ﾌﾟﾚｾﾞﾝｽEB" panose="02020800000000000000" charset="-128"/>
            </a:rPr>
            <a:t>「保険料が費用化」</a:t>
          </a:r>
          <a:r>
            <a:rPr lang="en-US" sz="1100" b="0" i="0" u="none" strike="noStrike" baseline="0">
              <a:solidFill>
                <a:srgbClr val="000000"/>
              </a:solidFill>
              <a:latin typeface="HGP創英ﾌﾟﾚｾﾞﾝｽEB" panose="02020800000000000000" charset="-128"/>
              <a:ea typeface="HGP創英ﾌﾟﾚｾﾞﾝｽEB" panose="02020800000000000000" charset="-128"/>
            </a:rPr>
            <a:t>できたり、個人への名義変更時に</a:t>
          </a:r>
          <a:r>
            <a:rPr lang="en-US" sz="1100" b="0" i="0" u="none" strike="noStrike" baseline="0">
              <a:solidFill>
                <a:srgbClr val="FF0000"/>
              </a:solidFill>
              <a:latin typeface="HGP創英ﾌﾟﾚｾﾞﾝｽEB" panose="02020800000000000000" charset="-128"/>
              <a:ea typeface="HGP創英ﾌﾟﾚｾﾞﾝｽEB" panose="02020800000000000000" charset="-128"/>
            </a:rPr>
            <a:t>「差損分を費用化」</a:t>
          </a:r>
          <a:endParaRPr lang="en-US" sz="1100" b="0" i="0" u="none" strike="noStrike" baseline="0">
            <a:solidFill>
              <a:srgbClr val="000000"/>
            </a:solidFill>
            <a:latin typeface="HGP創英ﾌﾟﾚｾﾞﾝｽEB" panose="02020800000000000000" charset="-128"/>
            <a:ea typeface="HGP創英ﾌﾟﾚｾﾞﾝｽEB" panose="02020800000000000000" charset="-128"/>
          </a:endParaRPr>
        </a:p>
        <a:p>
          <a:pPr algn="l" rtl="0">
            <a:lnSpc>
              <a:spcPts val="1800"/>
            </a:lnSpc>
            <a:defRPr sz="1000"/>
          </a:pPr>
          <a:r>
            <a:rPr lang="en-US" sz="1100" b="0" i="0" u="none" strike="noStrike" baseline="0">
              <a:solidFill>
                <a:srgbClr val="000000"/>
              </a:solidFill>
              <a:latin typeface="HGP創英ﾌﾟﾚｾﾞﾝｽEB" panose="02020800000000000000" charset="-128"/>
              <a:ea typeface="HGP創英ﾌﾟﾚｾﾞﾝｽEB" panose="02020800000000000000" charset="-128"/>
            </a:rPr>
            <a:t>することも出来、法人税の削減にもつながります。</a:t>
          </a:r>
        </a:p>
        <a:p>
          <a:pPr algn="l" rtl="0">
            <a:lnSpc>
              <a:spcPts val="1800"/>
            </a:lnSpc>
            <a:defRPr sz="1000"/>
          </a:pPr>
          <a:endParaRPr lang="en-US" sz="1100" b="0" i="0" u="none" strike="noStrike" baseline="0">
            <a:solidFill>
              <a:srgbClr val="000000"/>
            </a:solidFill>
            <a:latin typeface="HGP創英ﾌﾟﾚｾﾞﾝｽEB" panose="02020800000000000000" charset="-128"/>
            <a:ea typeface="HGP創英ﾌﾟﾚｾﾞﾝｽEB" panose="02020800000000000000" charset="-128"/>
          </a:endParaRPr>
        </a:p>
      </xdr:txBody>
    </xdr:sp>
    <xdr:clientData/>
  </xdr:twoCellAnchor>
  <xdr:twoCellAnchor>
    <xdr:from>
      <xdr:col>7</xdr:col>
      <xdr:colOff>66675</xdr:colOff>
      <xdr:row>16</xdr:row>
      <xdr:rowOff>47625</xdr:rowOff>
    </xdr:from>
    <xdr:to>
      <xdr:col>13</xdr:col>
      <xdr:colOff>647700</xdr:colOff>
      <xdr:row>31</xdr:row>
      <xdr:rowOff>0</xdr:rowOff>
    </xdr:to>
    <xdr:sp macro="" textlink="">
      <xdr:nvSpPr>
        <xdr:cNvPr id="3" name="四角形 5">
          <a:extLst>
            <a:ext uri="{FF2B5EF4-FFF2-40B4-BE49-F238E27FC236}">
              <a16:creationId xmlns:a16="http://schemas.microsoft.com/office/drawing/2014/main" id="{4823D32A-9F86-448F-8713-962688C358CB}"/>
            </a:ext>
          </a:extLst>
        </xdr:cNvPr>
        <xdr:cNvSpPr>
          <a:spLocks noChangeArrowheads="1"/>
        </xdr:cNvSpPr>
      </xdr:nvSpPr>
      <xdr:spPr>
        <a:xfrm>
          <a:off x="5819775" y="2905125"/>
          <a:ext cx="4695825" cy="2743200"/>
        </a:xfrm>
        <a:prstGeom prst="rect">
          <a:avLst/>
        </a:prstGeom>
        <a:solidFill>
          <a:srgbClr xmlns:mc="http://schemas.openxmlformats.org/markup-compatibility/2006" xmlns:a14="http://schemas.microsoft.com/office/drawing/2010/main" val="FFFFFF" mc:Ignorable="a14" a14:legacySpreadsheetColorIndex="65"/>
        </a:solidFill>
        <a:ln w="15875" cap="flat" cmpd="sng">
          <a:solidFill>
            <a:srgbClr xmlns:mc="http://schemas.openxmlformats.org/markup-compatibility/2006" xmlns:a14="http://schemas.microsoft.com/office/drawing/2010/main" val="000000" mc:Ignorable="a14" a14:legacySpreadsheetColorIndex="8"/>
          </a:solidFill>
          <a:miter lim="800000"/>
        </a:ln>
      </xdr:spPr>
      <xdr:txBody>
        <a:bodyPr vertOverflow="clip" wrap="square" lIns="36576" tIns="22860" rIns="0" bIns="0" anchor="t" upright="1"/>
        <a:lstStyle/>
        <a:p>
          <a:pPr algn="l" rtl="0">
            <a:lnSpc>
              <a:spcPts val="1700"/>
            </a:lnSpc>
            <a:defRPr sz="1000"/>
          </a:pPr>
          <a:r>
            <a:rPr lang="en-US" sz="1200" b="0" i="0" u="none" strike="noStrike" baseline="0">
              <a:solidFill>
                <a:srgbClr val="000000"/>
              </a:solidFill>
              <a:latin typeface="HGP創英ﾌﾟﾚｾﾞﾝｽEB" panose="02020800000000000000" charset="-128"/>
              <a:ea typeface="HGP創英ﾌﾟﾚｾﾞﾝｽEB" panose="02020800000000000000" charset="-128"/>
            </a:rPr>
            <a:t>B社長が法人の積み立てたお金を受け取る方法は</a:t>
          </a:r>
        </a:p>
        <a:p>
          <a:pPr algn="l" rtl="0">
            <a:lnSpc>
              <a:spcPts val="1700"/>
            </a:lnSpc>
            <a:defRPr sz="1000"/>
          </a:pPr>
          <a:r>
            <a:rPr lang="en-US" sz="1200" b="0" i="0" u="none" strike="noStrike" baseline="0">
              <a:solidFill>
                <a:srgbClr val="000000"/>
              </a:solidFill>
              <a:latin typeface="HGP創英ﾌﾟﾚｾﾞﾝｽEB" panose="02020800000000000000" charset="-128"/>
              <a:ea typeface="HGP創英ﾌﾟﾚｾﾞﾝｽEB" panose="02020800000000000000" charset="-128"/>
            </a:rPr>
            <a:t>「退職金」または「名義変更」で契約そのものを受け取るのが一般的です。すると・・・退職所得税がかかることになります。</a:t>
          </a:r>
        </a:p>
        <a:p>
          <a:pPr algn="l" rtl="0">
            <a:lnSpc>
              <a:spcPts val="1700"/>
            </a:lnSpc>
            <a:defRPr sz="1000"/>
          </a:pPr>
          <a:endParaRPr lang="en-US" sz="1200" b="0" i="0" u="none" strike="noStrike" baseline="0">
            <a:solidFill>
              <a:srgbClr val="000000"/>
            </a:solidFill>
            <a:latin typeface="HGP創英ﾌﾟﾚｾﾞﾝｽEB" panose="02020800000000000000" charset="-128"/>
            <a:ea typeface="HGP創英ﾌﾟﾚｾﾞﾝｽEB" panose="02020800000000000000" charset="-128"/>
          </a:endParaRPr>
        </a:p>
        <a:p>
          <a:pPr algn="l" rtl="0">
            <a:lnSpc>
              <a:spcPts val="1700"/>
            </a:lnSpc>
            <a:defRPr sz="1000"/>
          </a:pPr>
          <a:r>
            <a:rPr lang="en-US" sz="1200" b="0" i="0" u="none" strike="noStrike" baseline="0">
              <a:solidFill>
                <a:srgbClr val="000000"/>
              </a:solidFill>
              <a:latin typeface="HGP創英ﾌﾟﾚｾﾞﾝｽEB" panose="02020800000000000000" charset="-128"/>
              <a:ea typeface="HGP創英ﾌﾟﾚｾﾞﾝｽEB" panose="02020800000000000000" charset="-128"/>
            </a:rPr>
            <a:t>仮に勤続20年で退職金を受け取ったとしても</a:t>
          </a:r>
        </a:p>
        <a:p>
          <a:pPr algn="l" rtl="0">
            <a:lnSpc>
              <a:spcPts val="1700"/>
            </a:lnSpc>
            <a:defRPr sz="1000"/>
          </a:pPr>
          <a:r>
            <a:rPr lang="en-US" sz="1200" b="0" i="0" u="none" strike="noStrike" baseline="0">
              <a:solidFill>
                <a:srgbClr val="000000"/>
              </a:solidFill>
              <a:latin typeface="HGP創英ﾌﾟﾚｾﾞﾝｽEB" panose="02020800000000000000" charset="-128"/>
              <a:ea typeface="HGP創英ﾌﾟﾚｾﾞﾝｽEB" panose="02020800000000000000" charset="-128"/>
            </a:rPr>
            <a:t>退職所得税は「1000万円」です。</a:t>
          </a:r>
          <a:r>
            <a:rPr lang="ja-JP" altLang="en-US" sz="1200" b="0" i="0" u="none" strike="noStrike" baseline="0">
              <a:solidFill>
                <a:srgbClr val="000000"/>
              </a:solidFill>
              <a:latin typeface="HGP創英ﾌﾟﾚｾﾞﾝｽEB" panose="02020800000000000000" charset="-128"/>
              <a:ea typeface="HGP創英ﾌﾟﾚｾﾞﾝｽEB" panose="02020800000000000000" charset="-128"/>
            </a:rPr>
            <a:t>これはコストで、年間</a:t>
          </a:r>
          <a:r>
            <a:rPr lang="en-US" altLang="ja-JP" sz="1200" b="0" i="0" u="none" strike="noStrike" baseline="0">
              <a:solidFill>
                <a:srgbClr val="000000"/>
              </a:solidFill>
              <a:latin typeface="HGP創英ﾌﾟﾚｾﾞﾝｽEB" panose="02020800000000000000" charset="-128"/>
              <a:ea typeface="HGP創英ﾌﾟﾚｾﾞﾝｽEB" panose="02020800000000000000" charset="-128"/>
            </a:rPr>
            <a:t>100</a:t>
          </a:r>
          <a:r>
            <a:rPr lang="ja-JP" altLang="en-US" sz="1200" b="0" i="0" u="none" strike="noStrike" baseline="0">
              <a:solidFill>
                <a:srgbClr val="000000"/>
              </a:solidFill>
              <a:latin typeface="HGP創英ﾌﾟﾚｾﾞﾝｽEB" panose="02020800000000000000" charset="-128"/>
              <a:ea typeface="HGP創英ﾌﾟﾚｾﾞﾝｽEB" panose="02020800000000000000" charset="-128"/>
            </a:rPr>
            <a:t>万円のコストです。</a:t>
          </a:r>
          <a:endParaRPr lang="en-US" altLang="ja-JP" sz="1200" b="0" i="0" u="none" strike="noStrike" baseline="0">
            <a:solidFill>
              <a:srgbClr val="000000"/>
            </a:solidFill>
            <a:latin typeface="HGP創英ﾌﾟﾚｾﾞﾝｽEB" panose="02020800000000000000" charset="-128"/>
            <a:ea typeface="HGP創英ﾌﾟﾚｾﾞﾝｽEB" panose="02020800000000000000" charset="-128"/>
          </a:endParaRPr>
        </a:p>
        <a:p>
          <a:pPr algn="l" rtl="0">
            <a:lnSpc>
              <a:spcPts val="1700"/>
            </a:lnSpc>
            <a:defRPr sz="1000"/>
          </a:pPr>
          <a:r>
            <a:rPr lang="en-US" altLang="ja-JP" sz="1200" b="0" i="0" u="none" strike="noStrike" baseline="0">
              <a:solidFill>
                <a:srgbClr val="000000"/>
              </a:solidFill>
              <a:latin typeface="HGP創英ﾌﾟﾚｾﾞﾝｽEB" panose="02020800000000000000" charset="-128"/>
              <a:ea typeface="HGP創英ﾌﾟﾚｾﾞﾝｽEB" panose="02020800000000000000" charset="-128"/>
            </a:rPr>
            <a:t>A</a:t>
          </a:r>
          <a:r>
            <a:rPr lang="ja-JP" altLang="en-US" sz="1200" b="0" i="0" u="none" strike="noStrike" baseline="0">
              <a:solidFill>
                <a:srgbClr val="000000"/>
              </a:solidFill>
              <a:latin typeface="HGP創英ﾌﾟﾚｾﾞﾝｽEB" panose="02020800000000000000" charset="-128"/>
              <a:ea typeface="HGP創英ﾌﾟﾚｾﾞﾝｽEB" panose="02020800000000000000" charset="-128"/>
            </a:rPr>
            <a:t>と</a:t>
          </a:r>
          <a:r>
            <a:rPr lang="en-US" altLang="ja-JP" sz="1200" b="0" i="0" u="none" strike="noStrike" baseline="0">
              <a:solidFill>
                <a:srgbClr val="000000"/>
              </a:solidFill>
              <a:latin typeface="HGP創英ﾌﾟﾚｾﾞﾝｽEB" panose="02020800000000000000" charset="-128"/>
              <a:ea typeface="HGP創英ﾌﾟﾚｾﾞﾝｽEB" panose="02020800000000000000" charset="-128"/>
            </a:rPr>
            <a:t>B</a:t>
          </a:r>
          <a:r>
            <a:rPr lang="ja-JP" altLang="en-US" sz="1200" b="0" i="0" u="none" strike="noStrike" baseline="0">
              <a:solidFill>
                <a:srgbClr val="000000"/>
              </a:solidFill>
              <a:latin typeface="HGP創英ﾌﾟﾚｾﾞﾝｽEB" panose="02020800000000000000" charset="-128"/>
              <a:ea typeface="HGP創英ﾌﾟﾚｾﾞﾝｽEB" panose="02020800000000000000" charset="-128"/>
            </a:rPr>
            <a:t>の差：</a:t>
          </a:r>
          <a:r>
            <a:rPr lang="en-US" altLang="ja-JP" sz="1200" b="0" i="0" u="none" strike="noStrike" baseline="0">
              <a:solidFill>
                <a:srgbClr val="000000"/>
              </a:solidFill>
              <a:latin typeface="HGP創英ﾌﾟﾚｾﾞﾝｽEB" panose="02020800000000000000" charset="-128"/>
              <a:ea typeface="HGP創英ﾌﾟﾚｾﾞﾝｽEB" panose="02020800000000000000" charset="-128"/>
            </a:rPr>
            <a:t>2199</a:t>
          </a:r>
          <a:r>
            <a:rPr lang="ja-JP" altLang="en-US" sz="1200" b="0" i="0" u="none" strike="noStrike" baseline="0">
              <a:solidFill>
                <a:srgbClr val="000000"/>
              </a:solidFill>
              <a:latin typeface="HGP創英ﾌﾟﾚｾﾞﾝｽEB" panose="02020800000000000000" charset="-128"/>
              <a:ea typeface="HGP創英ﾌﾟﾚｾﾞﾝｽEB" panose="02020800000000000000" charset="-128"/>
            </a:rPr>
            <a:t>万円➖コスト</a:t>
          </a:r>
          <a:r>
            <a:rPr lang="en-US" altLang="ja-JP" sz="1200" b="0" i="0" u="none" strike="noStrike" baseline="0">
              <a:solidFill>
                <a:srgbClr val="000000"/>
              </a:solidFill>
              <a:latin typeface="HGP創英ﾌﾟﾚｾﾞﾝｽEB" panose="02020800000000000000" charset="-128"/>
              <a:ea typeface="HGP創英ﾌﾟﾚｾﾞﾝｽEB" panose="02020800000000000000" charset="-128"/>
            </a:rPr>
            <a:t>1000</a:t>
          </a:r>
          <a:r>
            <a:rPr lang="ja-JP" altLang="en-US" sz="1200" b="0" i="0" u="none" strike="noStrike" baseline="0">
              <a:solidFill>
                <a:srgbClr val="000000"/>
              </a:solidFill>
              <a:latin typeface="HGP創英ﾌﾟﾚｾﾞﾝｽEB" panose="02020800000000000000" charset="-128"/>
              <a:ea typeface="HGP創英ﾌﾟﾚｾﾞﾝｽEB" panose="02020800000000000000" charset="-128"/>
            </a:rPr>
            <a:t>万円＝</a:t>
          </a:r>
          <a:r>
            <a:rPr lang="en-US" altLang="ja-JP" sz="1200" b="0" i="0" u="none" strike="noStrike" baseline="0">
              <a:solidFill>
                <a:srgbClr val="000000"/>
              </a:solidFill>
              <a:latin typeface="HGP創英ﾌﾟﾚｾﾞﾝｽEB" panose="02020800000000000000" charset="-128"/>
              <a:ea typeface="HGP創英ﾌﾟﾚｾﾞﾝｽEB" panose="02020800000000000000" charset="-128"/>
            </a:rPr>
            <a:t>1199</a:t>
          </a:r>
          <a:r>
            <a:rPr lang="ja-JP" altLang="en-US" sz="1200" b="0" i="0" u="none" strike="noStrike" baseline="0">
              <a:solidFill>
                <a:srgbClr val="000000"/>
              </a:solidFill>
              <a:latin typeface="HGP創英ﾌﾟﾚｾﾞﾝｽEB" panose="02020800000000000000" charset="-128"/>
              <a:ea typeface="HGP創英ﾌﾟﾚｾﾞﾝｽEB" panose="02020800000000000000" charset="-128"/>
            </a:rPr>
            <a:t>万円</a:t>
          </a:r>
          <a:endParaRPr lang="en-US" sz="1200" b="0" i="0" u="none" strike="noStrike" baseline="0">
            <a:solidFill>
              <a:srgbClr val="000000"/>
            </a:solidFill>
            <a:latin typeface="HGP創英ﾌﾟﾚｾﾞﾝｽEB" panose="02020800000000000000" charset="-128"/>
            <a:ea typeface="HGP創英ﾌﾟﾚｾﾞﾝｽEB" panose="02020800000000000000" charset="-128"/>
          </a:endParaRPr>
        </a:p>
        <a:p>
          <a:pPr algn="l" rtl="0">
            <a:defRPr sz="1000"/>
          </a:pPr>
          <a:r>
            <a:rPr lang="ja-JP" altLang="en-US" sz="1200" b="0" i="0" u="none" strike="noStrike" baseline="0">
              <a:solidFill>
                <a:srgbClr val="000000"/>
              </a:solidFill>
              <a:latin typeface="HGP創英ﾌﾟﾚｾﾞﾝｽEB" panose="02020800000000000000" charset="-128"/>
              <a:ea typeface="HGP創英ﾌﾟﾚｾﾞﾝｽEB" panose="02020800000000000000" charset="-128"/>
            </a:rPr>
            <a:t>役員報酬で個人にお金を移転するか？</a:t>
          </a:r>
          <a:endParaRPr lang="en-US" altLang="ja-JP" sz="1200" b="0" i="0" u="none" strike="noStrike" baseline="0">
            <a:solidFill>
              <a:srgbClr val="000000"/>
            </a:solidFill>
            <a:latin typeface="HGP創英ﾌﾟﾚｾﾞﾝｽEB" panose="02020800000000000000" charset="-128"/>
            <a:ea typeface="HGP創英ﾌﾟﾚｾﾞﾝｽEB" panose="02020800000000000000" charset="-128"/>
          </a:endParaRPr>
        </a:p>
        <a:p>
          <a:pPr algn="l" rtl="0">
            <a:defRPr sz="1000"/>
          </a:pPr>
          <a:r>
            <a:rPr lang="ja-JP" altLang="en-US" sz="1200" b="0" i="0" u="none" strike="noStrike" baseline="0">
              <a:solidFill>
                <a:srgbClr val="000000"/>
              </a:solidFill>
              <a:latin typeface="HGP創英ﾌﾟﾚｾﾞﾝｽEB" panose="02020800000000000000" charset="-128"/>
              <a:ea typeface="HGP創英ﾌﾟﾚｾﾞﾝｽEB" panose="02020800000000000000" charset="-128"/>
            </a:rPr>
            <a:t>それとも退職金で個人にお金を移転するか？でこれほど変わってくるということになるわけです。</a:t>
          </a:r>
          <a:endParaRPr lang="en-US" sz="1200" b="0" i="0" u="none" strike="noStrike" baseline="0">
            <a:solidFill>
              <a:srgbClr val="000000"/>
            </a:solidFill>
            <a:latin typeface="HGP創英ﾌﾟﾚｾﾞﾝｽEB" panose="02020800000000000000" charset="-128"/>
            <a:ea typeface="HGP創英ﾌﾟﾚｾﾞﾝｽEB" panose="02020800000000000000" charset="-128"/>
          </a:endParaRPr>
        </a:p>
        <a:p>
          <a:pPr algn="l" rtl="0">
            <a:defRPr sz="1000"/>
          </a:pPr>
          <a:r>
            <a:rPr lang="en-US" sz="1200" b="0" i="0" u="none" strike="noStrike" baseline="0">
              <a:solidFill>
                <a:srgbClr val="FF0000"/>
              </a:solidFill>
              <a:latin typeface="HGP創英ﾌﾟﾚｾﾞﾝｽEB" panose="02020800000000000000" charset="-128"/>
              <a:ea typeface="HGP創英ﾌﾟﾚｾﾞﾝｽEB" panose="02020800000000000000" charset="-128"/>
            </a:rPr>
            <a:t>それでもまだ、法人の財布を使わずにいられますか？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114300</xdr:rowOff>
    </xdr:from>
    <xdr:to>
      <xdr:col>15</xdr:col>
      <xdr:colOff>9524</xdr:colOff>
      <xdr:row>8</xdr:row>
      <xdr:rowOff>95250</xdr:rowOff>
    </xdr:to>
    <xdr:sp macro="" textlink="">
      <xdr:nvSpPr>
        <xdr:cNvPr id="2" name="四角形 1">
          <a:extLst>
            <a:ext uri="{FF2B5EF4-FFF2-40B4-BE49-F238E27FC236}">
              <a16:creationId xmlns:a16="http://schemas.microsoft.com/office/drawing/2014/main" id="{74046B4B-A22C-49E1-9208-86227827F29C}"/>
            </a:ext>
          </a:extLst>
        </xdr:cNvPr>
        <xdr:cNvSpPr>
          <a:spLocks noChangeArrowheads="1"/>
        </xdr:cNvSpPr>
      </xdr:nvSpPr>
      <xdr:spPr>
        <a:xfrm>
          <a:off x="0" y="352425"/>
          <a:ext cx="10810874" cy="1447800"/>
        </a:xfrm>
        <a:prstGeom prst="rect">
          <a:avLst/>
        </a:prstGeom>
        <a:solidFill>
          <a:srgbClr xmlns:mc="http://schemas.openxmlformats.org/markup-compatibility/2006" xmlns:a14="http://schemas.microsoft.com/office/drawing/2010/main" val="FFFFFF" mc:Ignorable="a14" a14:legacySpreadsheetColorIndex="65"/>
        </a:solidFill>
        <a:ln w="15875" cap="flat" cmpd="sng">
          <a:solidFill>
            <a:srgbClr xmlns:mc="http://schemas.openxmlformats.org/markup-compatibility/2006" xmlns:a14="http://schemas.microsoft.com/office/drawing/2010/main" val="000000" mc:Ignorable="a14" a14:legacySpreadsheetColorIndex="64"/>
          </a:solidFill>
          <a:miter lim="800000"/>
        </a:ln>
      </xdr:spPr>
      <xdr:txBody>
        <a:bodyPr vertOverflow="clip" wrap="square" lIns="36576" tIns="22860" rIns="0" bIns="0" anchor="t" upright="1"/>
        <a:lstStyle/>
        <a:p>
          <a:pPr algn="l" rtl="0">
            <a:lnSpc>
              <a:spcPts val="1700"/>
            </a:lnSpc>
            <a:defRPr sz="1000"/>
          </a:pPr>
          <a:r>
            <a:rPr lang="en-US" sz="1200" b="0" i="0" u="none" strike="noStrike" baseline="0">
              <a:solidFill>
                <a:srgbClr val="000000"/>
              </a:solidFill>
              <a:latin typeface="HGP創英ﾌﾟﾚｾﾞﾝｽEB" panose="02020800000000000000" charset="-128"/>
              <a:ea typeface="HGP創英ﾌﾟﾚｾﾞﾝｽEB" panose="02020800000000000000" charset="-128"/>
            </a:rPr>
            <a:t>特に医療保険のお話です。</a:t>
          </a:r>
        </a:p>
        <a:p>
          <a:pPr algn="l" rtl="0">
            <a:lnSpc>
              <a:spcPts val="1700"/>
            </a:lnSpc>
            <a:defRPr sz="1000"/>
          </a:pPr>
          <a:r>
            <a:rPr lang="en-US" sz="1200" b="0" i="0" u="none" strike="noStrike" baseline="0">
              <a:solidFill>
                <a:srgbClr val="000000"/>
              </a:solidFill>
              <a:latin typeface="HGP創英ﾌﾟﾚｾﾞﾝｽEB" panose="02020800000000000000" charset="-128"/>
              <a:ea typeface="HGP創英ﾌﾟﾚｾﾞﾝｽEB" panose="02020800000000000000" charset="-128"/>
            </a:rPr>
            <a:t>前提）医療保険は一生涯必要、という仮定。法人外部積立と同じ理屈で、生命保険も法人で加入するか？個人で加入するか？ということで言えば、言うまでもないことといえるでしょう。それ以外にもまだあります。</a:t>
          </a:r>
        </a:p>
        <a:p>
          <a:pPr algn="l" rtl="0">
            <a:lnSpc>
              <a:spcPts val="1700"/>
            </a:lnSpc>
            <a:defRPr sz="1000"/>
          </a:pPr>
          <a:r>
            <a:rPr lang="en-US" sz="1200" b="0" i="0" u="none" strike="noStrike" baseline="0">
              <a:solidFill>
                <a:srgbClr val="000000"/>
              </a:solidFill>
              <a:latin typeface="HGP創英ﾌﾟﾚｾﾞﾝｽEB" panose="02020800000000000000" charset="-128"/>
              <a:ea typeface="HGP創英ﾌﾟﾚｾﾞﾝｽEB" panose="02020800000000000000" charset="-128"/>
            </a:rPr>
            <a:t>通常生命保険営業マンは「終身払」の生命保険をおすすめすることが多いです。ここに落とし穴があります。「終身払」の場合安く、見直しもし易いメリットがありますが、一生払わなくてはいけない、ということです。しかも80歳になっても、90歳になっても、です。そこで、法人を活用してお得になる方法をお伝えしていきたいと思います。</a:t>
          </a:r>
        </a:p>
      </xdr:txBody>
    </xdr:sp>
    <xdr:clientData/>
  </xdr:twoCellAnchor>
  <xdr:twoCellAnchor>
    <xdr:from>
      <xdr:col>0</xdr:col>
      <xdr:colOff>0</xdr:colOff>
      <xdr:row>37</xdr:row>
      <xdr:rowOff>19050</xdr:rowOff>
    </xdr:from>
    <xdr:to>
      <xdr:col>6</xdr:col>
      <xdr:colOff>1181100</xdr:colOff>
      <xdr:row>41</xdr:row>
      <xdr:rowOff>114300</xdr:rowOff>
    </xdr:to>
    <xdr:sp macro="" textlink="">
      <xdr:nvSpPr>
        <xdr:cNvPr id="3" name="四角形 3">
          <a:extLst>
            <a:ext uri="{FF2B5EF4-FFF2-40B4-BE49-F238E27FC236}">
              <a16:creationId xmlns:a16="http://schemas.microsoft.com/office/drawing/2014/main" id="{068D6CA0-AD26-4DC8-B2BE-2584707B463E}"/>
            </a:ext>
          </a:extLst>
        </xdr:cNvPr>
        <xdr:cNvSpPr>
          <a:spLocks noChangeArrowheads="1"/>
        </xdr:cNvSpPr>
      </xdr:nvSpPr>
      <xdr:spPr>
        <a:xfrm>
          <a:off x="0" y="6934200"/>
          <a:ext cx="5295900" cy="781050"/>
        </a:xfrm>
        <a:prstGeom prst="rect">
          <a:avLst/>
        </a:prstGeom>
        <a:solidFill>
          <a:srgbClr xmlns:mc="http://schemas.openxmlformats.org/markup-compatibility/2006" xmlns:a14="http://schemas.microsoft.com/office/drawing/2010/main" val="FFFFFF" mc:Ignorable="a14" a14:legacySpreadsheetColorIndex="65"/>
        </a:solidFill>
        <a:ln w="15875" cap="flat" cmpd="sng">
          <a:solidFill>
            <a:srgbClr xmlns:mc="http://schemas.openxmlformats.org/markup-compatibility/2006" xmlns:a14="http://schemas.microsoft.com/office/drawing/2010/main" val="000000" mc:Ignorable="a14" a14:legacySpreadsheetColorIndex="64"/>
          </a:solidFill>
          <a:miter lim="800000"/>
        </a:ln>
      </xdr:spPr>
      <xdr:txBody>
        <a:bodyPr vertOverflow="clip" wrap="square" lIns="27432" tIns="18288" rIns="0" bIns="0" anchor="t" upright="1"/>
        <a:lstStyle/>
        <a:p>
          <a:pPr algn="l" rtl="0">
            <a:lnSpc>
              <a:spcPts val="1300"/>
            </a:lnSpc>
            <a:defRPr sz="1000"/>
          </a:pPr>
          <a:r>
            <a:rPr lang="en-US" sz="1100" b="0" i="0" u="none" strike="noStrike" baseline="0">
              <a:solidFill>
                <a:srgbClr val="000000"/>
              </a:solidFill>
              <a:latin typeface="HGP創英ﾌﾟﾚｾﾞﾝｽEB" panose="02020800000000000000" charset="-128"/>
              <a:ea typeface="HGP創英ﾌﾟﾚｾﾞﾝｽEB" panose="02020800000000000000" charset="-128"/>
            </a:rPr>
            <a:t>＜税制面の比較＞</a:t>
          </a:r>
        </a:p>
        <a:p>
          <a:pPr algn="l" rtl="0">
            <a:defRPr sz="1000"/>
          </a:pPr>
          <a:r>
            <a:rPr lang="en-US" sz="1100" b="0" i="0" u="none" strike="noStrike" baseline="0">
              <a:solidFill>
                <a:srgbClr val="000000"/>
              </a:solidFill>
              <a:latin typeface="HGP創英ﾌﾟﾚｾﾞﾝｽEB" panose="02020800000000000000" charset="-128"/>
              <a:ea typeface="HGP創英ﾌﾟﾚｾﾞﾝｽEB" panose="02020800000000000000" charset="-128"/>
            </a:rPr>
            <a:t>個人加入：生命保険料控除が使えるため、年収600万円の場合</a:t>
          </a:r>
        </a:p>
        <a:p>
          <a:pPr algn="l" rtl="0">
            <a:lnSpc>
              <a:spcPts val="1300"/>
            </a:lnSpc>
            <a:defRPr sz="1000"/>
          </a:pPr>
          <a:r>
            <a:rPr lang="en-US" sz="1100" b="0" i="0" u="none" strike="noStrike" baseline="0">
              <a:solidFill>
                <a:srgbClr val="000000"/>
              </a:solidFill>
              <a:latin typeface="HGP創英ﾌﾟﾚｾﾞﾝｽEB" panose="02020800000000000000" charset="-128"/>
              <a:ea typeface="HGP創英ﾌﾟﾚｾﾞﾝｽEB" panose="02020800000000000000" charset="-128"/>
            </a:rPr>
            <a:t>　　　　　　　</a:t>
          </a:r>
          <a:r>
            <a:rPr lang="en-US" sz="1100" b="1" i="0" u="none" strike="noStrike" baseline="0">
              <a:solidFill>
                <a:srgbClr val="FF0000"/>
              </a:solidFill>
              <a:latin typeface="HGP創英ﾌﾟﾚｾﾞﾝｽEB" panose="02020800000000000000" charset="-128"/>
              <a:ea typeface="HGP創英ﾌﾟﾚｾﾞﾝｽEB" panose="02020800000000000000" charset="-128"/>
            </a:rPr>
            <a:t>年間6,200円の所得税・住民税を節税</a:t>
          </a:r>
          <a:endParaRPr lang="en-US" sz="1100" b="0" i="0" u="none" strike="noStrike" baseline="0">
            <a:solidFill>
              <a:srgbClr val="000000"/>
            </a:solidFill>
            <a:latin typeface="HGP創英ﾌﾟﾚｾﾞﾝｽEB" panose="02020800000000000000" charset="-128"/>
            <a:ea typeface="HGP創英ﾌﾟﾚｾﾞﾝｽEB" panose="02020800000000000000" charset="-128"/>
          </a:endParaRPr>
        </a:p>
        <a:p>
          <a:pPr algn="l" rtl="0">
            <a:lnSpc>
              <a:spcPts val="1300"/>
            </a:lnSpc>
            <a:defRPr sz="1000"/>
          </a:pPr>
          <a:r>
            <a:rPr lang="en-US" sz="1100" b="0" i="0" u="none" strike="noStrike" baseline="0">
              <a:solidFill>
                <a:srgbClr val="000000"/>
              </a:solidFill>
              <a:latin typeface="HGP創英ﾌﾟﾚｾﾞﾝｽEB" panose="02020800000000000000" charset="-128"/>
              <a:ea typeface="HGP創英ﾌﾟﾚｾﾞﾝｽEB" panose="02020800000000000000" charset="-128"/>
            </a:rPr>
            <a:t>法人加入：実効税率を20％と仮定すると、</a:t>
          </a:r>
          <a:r>
            <a:rPr lang="en-US" sz="1100" b="1" i="0" u="none" strike="noStrike" baseline="0">
              <a:solidFill>
                <a:srgbClr val="FF0000"/>
              </a:solidFill>
              <a:latin typeface="HGP創英ﾌﾟﾚｾﾞﾝｽEB" panose="02020800000000000000" charset="-128"/>
              <a:ea typeface="HGP創英ﾌﾟﾚｾﾞﾝｽEB" panose="02020800000000000000" charset="-128"/>
            </a:rPr>
            <a:t>年間30,000円の法人税節税</a:t>
          </a:r>
        </a:p>
      </xdr:txBody>
    </xdr:sp>
    <xdr:clientData/>
  </xdr:twoCellAnchor>
  <xdr:twoCellAnchor>
    <xdr:from>
      <xdr:col>8</xdr:col>
      <xdr:colOff>0</xdr:colOff>
      <xdr:row>37</xdr:row>
      <xdr:rowOff>19050</xdr:rowOff>
    </xdr:from>
    <xdr:to>
      <xdr:col>14</xdr:col>
      <xdr:colOff>1028700</xdr:colOff>
      <xdr:row>41</xdr:row>
      <xdr:rowOff>114300</xdr:rowOff>
    </xdr:to>
    <xdr:sp macro="" textlink="">
      <xdr:nvSpPr>
        <xdr:cNvPr id="4" name="四角形 5">
          <a:extLst>
            <a:ext uri="{FF2B5EF4-FFF2-40B4-BE49-F238E27FC236}">
              <a16:creationId xmlns:a16="http://schemas.microsoft.com/office/drawing/2014/main" id="{CA31D8F7-A3F4-4D6D-A802-357D0C02E96D}"/>
            </a:ext>
          </a:extLst>
        </xdr:cNvPr>
        <xdr:cNvSpPr>
          <a:spLocks noChangeArrowheads="1"/>
        </xdr:cNvSpPr>
      </xdr:nvSpPr>
      <xdr:spPr>
        <a:xfrm>
          <a:off x="5610225" y="6934200"/>
          <a:ext cx="5143500" cy="781050"/>
        </a:xfrm>
        <a:prstGeom prst="rect">
          <a:avLst/>
        </a:prstGeom>
        <a:solidFill>
          <a:srgbClr xmlns:mc="http://schemas.openxmlformats.org/markup-compatibility/2006" xmlns:a14="http://schemas.microsoft.com/office/drawing/2010/main" val="FFFFFF" mc:Ignorable="a14" a14:legacySpreadsheetColorIndex="65"/>
        </a:solidFill>
        <a:ln w="15875" cap="flat" cmpd="sng">
          <a:solidFill>
            <a:srgbClr xmlns:mc="http://schemas.openxmlformats.org/markup-compatibility/2006" xmlns:a14="http://schemas.microsoft.com/office/drawing/2010/main" val="000000" mc:Ignorable="a14" a14:legacySpreadsheetColorIndex="64"/>
          </a:solidFill>
          <a:miter lim="800000"/>
        </a:ln>
      </xdr:spPr>
      <xdr:txBody>
        <a:bodyPr vertOverflow="clip" wrap="square" lIns="27432" tIns="18288" rIns="0" bIns="0" anchor="t" upright="1"/>
        <a:lstStyle/>
        <a:p>
          <a:pPr algn="l" rtl="0">
            <a:lnSpc>
              <a:spcPts val="1300"/>
            </a:lnSpc>
            <a:defRPr sz="1000"/>
          </a:pPr>
          <a:r>
            <a:rPr lang="en-US" sz="1100" b="0" i="0" u="none" strike="noStrike" baseline="0">
              <a:solidFill>
                <a:srgbClr val="000000"/>
              </a:solidFill>
              <a:latin typeface="HGP創英ﾌﾟﾚｾﾞﾝｽEB" panose="02020800000000000000" charset="-128"/>
              <a:ea typeface="HGP創英ﾌﾟﾚｾﾞﾝｽEB" panose="02020800000000000000" charset="-128"/>
            </a:rPr>
            <a:t>＜税制面の比較＞実効税率20％で試算すると・・・</a:t>
          </a:r>
        </a:p>
        <a:p>
          <a:pPr algn="l" rtl="0">
            <a:defRPr sz="1000"/>
          </a:pPr>
          <a:endParaRPr lang="en-US" sz="1100" b="0" i="0" u="none" strike="noStrike" baseline="0">
            <a:solidFill>
              <a:srgbClr val="000000"/>
            </a:solidFill>
            <a:latin typeface="HGP創英ﾌﾟﾚｾﾞﾝｽEB" panose="02020800000000000000" charset="-128"/>
            <a:ea typeface="HGP創英ﾌﾟﾚｾﾞﾝｽEB" panose="02020800000000000000" charset="-128"/>
          </a:endParaRPr>
        </a:p>
        <a:p>
          <a:pPr algn="l" rtl="0">
            <a:lnSpc>
              <a:spcPts val="1300"/>
            </a:lnSpc>
            <a:defRPr sz="1000"/>
          </a:pPr>
          <a:r>
            <a:rPr lang="en-US" sz="1100" b="0" i="0" u="none" strike="noStrike" baseline="0">
              <a:solidFill>
                <a:srgbClr val="000000"/>
              </a:solidFill>
              <a:latin typeface="HGP創英ﾌﾟﾚｾﾞﾝｽEB" panose="02020800000000000000" charset="-128"/>
              <a:ea typeface="HGP創英ﾌﾟﾚｾﾞﾝｽEB" panose="02020800000000000000" charset="-128"/>
            </a:rPr>
            <a:t>A社長：年間15,600円の法人税を節税（10年間で156,000円）</a:t>
          </a:r>
        </a:p>
        <a:p>
          <a:pPr algn="l" rtl="0">
            <a:lnSpc>
              <a:spcPts val="1300"/>
            </a:lnSpc>
            <a:defRPr sz="1000"/>
          </a:pPr>
          <a:r>
            <a:rPr lang="en-US" sz="1100" b="0" i="0" u="none" strike="noStrike" baseline="0">
              <a:solidFill>
                <a:srgbClr val="000000"/>
              </a:solidFill>
              <a:latin typeface="HGP創英ﾌﾟﾚｾﾞﾝｽEB" panose="02020800000000000000" charset="-128"/>
              <a:ea typeface="HGP創英ﾌﾟﾚｾﾞﾝｽEB" panose="02020800000000000000" charset="-128"/>
            </a:rPr>
            <a:t>B社長：年間30,000円の法人税を節税（10年間で300,000円）</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mailto:info@fp-1.info"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hyperlink" Target="https://www.kyoukaikenpo.or.jp/g3/cat330/sb3150" TargetMode="Externa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keisan.casio.jp/exec/system/1254840095"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3"/>
  <sheetViews>
    <sheetView view="pageBreakPreview" topLeftCell="A40" zoomScaleNormal="100" zoomScaleSheetLayoutView="100" workbookViewId="0">
      <selection activeCell="B46" sqref="B46"/>
    </sheetView>
  </sheetViews>
  <sheetFormatPr defaultColWidth="9" defaultRowHeight="18.75"/>
  <cols>
    <col min="1" max="9" width="16.375" style="2" customWidth="1"/>
    <col min="10" max="16384" width="9" style="2"/>
  </cols>
  <sheetData>
    <row r="1" spans="1:7" ht="33">
      <c r="A1" s="172" t="s">
        <v>0</v>
      </c>
      <c r="B1" s="172"/>
      <c r="C1" s="172"/>
      <c r="D1" s="172"/>
      <c r="E1" s="172"/>
      <c r="F1" s="172"/>
      <c r="G1" s="172"/>
    </row>
    <row r="2" spans="1:7">
      <c r="A2" s="204" t="s">
        <v>2</v>
      </c>
      <c r="B2" s="204"/>
      <c r="D2" s="30"/>
      <c r="E2" s="2" t="s">
        <v>1</v>
      </c>
    </row>
    <row r="3" spans="1:7" customFormat="1">
      <c r="A3" s="2"/>
      <c r="C3" s="2"/>
      <c r="D3" s="3" t="s">
        <v>3</v>
      </c>
      <c r="E3" s="2"/>
      <c r="F3" s="2"/>
      <c r="G3" s="2"/>
    </row>
    <row r="4" spans="1:7" s="1" customFormat="1" ht="33">
      <c r="A4" s="56" t="s">
        <v>111</v>
      </c>
      <c r="B4" s="3"/>
      <c r="C4" s="3"/>
      <c r="D4" s="3" t="s">
        <v>4</v>
      </c>
      <c r="E4" s="3"/>
      <c r="F4" s="3"/>
      <c r="G4" s="3"/>
    </row>
    <row r="5" spans="1:7" ht="31.5" customHeight="1">
      <c r="A5" s="4" t="s">
        <v>5</v>
      </c>
      <c r="B5" s="210"/>
      <c r="C5" s="211"/>
      <c r="D5" s="211"/>
      <c r="E5" s="211"/>
      <c r="F5" s="211"/>
      <c r="G5" s="212"/>
    </row>
    <row r="6" spans="1:7" ht="31.5" customHeight="1">
      <c r="A6" s="5" t="s">
        <v>6</v>
      </c>
      <c r="B6" s="213"/>
      <c r="C6" s="214"/>
      <c r="D6" s="214"/>
      <c r="E6" s="214"/>
      <c r="F6" s="214"/>
      <c r="G6" s="215"/>
    </row>
    <row r="7" spans="1:7" ht="31.5" customHeight="1">
      <c r="A7" s="6" t="s">
        <v>7</v>
      </c>
      <c r="B7" s="216"/>
      <c r="C7" s="217"/>
      <c r="D7" s="217"/>
      <c r="E7" s="217"/>
      <c r="F7" s="217"/>
      <c r="G7" s="218"/>
    </row>
    <row r="9" spans="1:7" s="1" customFormat="1" ht="33">
      <c r="A9" s="55" t="s">
        <v>8</v>
      </c>
      <c r="B9" s="3"/>
      <c r="C9" s="3"/>
      <c r="D9" s="3"/>
      <c r="E9" s="3"/>
      <c r="F9" s="3"/>
      <c r="G9" s="3"/>
    </row>
    <row r="10" spans="1:7">
      <c r="A10" s="40"/>
      <c r="B10" s="41" t="s">
        <v>9</v>
      </c>
      <c r="C10" s="41" t="s">
        <v>10</v>
      </c>
      <c r="D10" s="41" t="s">
        <v>11</v>
      </c>
      <c r="E10" s="41" t="s">
        <v>12</v>
      </c>
      <c r="F10" s="41" t="s">
        <v>13</v>
      </c>
      <c r="G10" s="42" t="s">
        <v>14</v>
      </c>
    </row>
    <row r="11" spans="1:7">
      <c r="A11" s="43" t="s">
        <v>15</v>
      </c>
      <c r="B11" s="44" t="s">
        <v>86</v>
      </c>
      <c r="C11" s="45">
        <v>28126</v>
      </c>
      <c r="D11" s="44" t="s">
        <v>87</v>
      </c>
      <c r="E11" s="44" t="s">
        <v>88</v>
      </c>
      <c r="F11" s="46">
        <v>1000</v>
      </c>
      <c r="G11" s="47">
        <v>0.02</v>
      </c>
    </row>
    <row r="12" spans="1:7" ht="42" customHeight="1">
      <c r="A12" s="7" t="s">
        <v>16</v>
      </c>
      <c r="B12" s="8"/>
      <c r="C12" s="9"/>
      <c r="D12" s="8"/>
      <c r="E12" s="8"/>
      <c r="F12" s="38"/>
      <c r="G12" s="10"/>
    </row>
    <row r="13" spans="1:7" ht="42" customHeight="1">
      <c r="A13" s="7" t="s">
        <v>17</v>
      </c>
      <c r="B13" s="8"/>
      <c r="C13" s="9"/>
      <c r="D13" s="8"/>
      <c r="E13" s="8"/>
      <c r="F13" s="38"/>
      <c r="G13" s="10"/>
    </row>
    <row r="14" spans="1:7" ht="42" customHeight="1">
      <c r="A14" s="7" t="s">
        <v>18</v>
      </c>
      <c r="B14" s="8"/>
      <c r="C14" s="9"/>
      <c r="D14" s="8"/>
      <c r="E14" s="8"/>
      <c r="F14" s="38"/>
      <c r="G14" s="10"/>
    </row>
    <row r="15" spans="1:7" ht="42" customHeight="1">
      <c r="A15" s="7" t="s">
        <v>18</v>
      </c>
      <c r="B15" s="8"/>
      <c r="C15" s="9"/>
      <c r="D15" s="8"/>
      <c r="E15" s="8"/>
      <c r="F15" s="38"/>
      <c r="G15" s="10"/>
    </row>
    <row r="16" spans="1:7" ht="42" customHeight="1">
      <c r="A16" s="7" t="s">
        <v>18</v>
      </c>
      <c r="B16" s="8"/>
      <c r="C16" s="9"/>
      <c r="D16" s="8"/>
      <c r="E16" s="8"/>
      <c r="F16" s="38"/>
      <c r="G16" s="10"/>
    </row>
    <row r="17" spans="1:7" ht="42" customHeight="1">
      <c r="A17" s="7" t="s">
        <v>18</v>
      </c>
      <c r="B17" s="8"/>
      <c r="C17" s="9"/>
      <c r="D17" s="8"/>
      <c r="E17" s="8"/>
      <c r="F17" s="38"/>
      <c r="G17" s="10"/>
    </row>
    <row r="18" spans="1:7" ht="42" customHeight="1">
      <c r="A18" s="7" t="s">
        <v>18</v>
      </c>
      <c r="B18" s="8"/>
      <c r="C18" s="9"/>
      <c r="D18" s="8"/>
      <c r="E18" s="8"/>
      <c r="F18" s="38"/>
      <c r="G18" s="10"/>
    </row>
    <row r="19" spans="1:7" ht="42" customHeight="1">
      <c r="A19" s="7" t="s">
        <v>19</v>
      </c>
      <c r="B19" s="8"/>
      <c r="C19" s="9"/>
      <c r="D19" s="8"/>
      <c r="E19" s="8"/>
      <c r="F19" s="38"/>
      <c r="G19" s="10"/>
    </row>
    <row r="20" spans="1:7" ht="42" customHeight="1">
      <c r="A20" s="11" t="s">
        <v>20</v>
      </c>
      <c r="B20" s="12"/>
      <c r="C20" s="13"/>
      <c r="D20" s="12"/>
      <c r="E20" s="12"/>
      <c r="F20" s="39"/>
      <c r="G20" s="14"/>
    </row>
    <row r="21" spans="1:7" ht="21" customHeight="1">
      <c r="C21" s="15"/>
      <c r="F21" s="2">
        <f>SUM(F12:F20)</f>
        <v>0</v>
      </c>
    </row>
    <row r="22" spans="1:7" ht="21" customHeight="1">
      <c r="A22" s="3" t="s">
        <v>89</v>
      </c>
      <c r="D22" s="30"/>
      <c r="E22" s="30"/>
      <c r="F22" s="30"/>
      <c r="G22" s="30"/>
    </row>
    <row r="23" spans="1:7" s="1" customFormat="1">
      <c r="A23" s="3"/>
      <c r="B23" s="3"/>
      <c r="C23" s="3"/>
      <c r="D23" s="3"/>
      <c r="E23" s="3"/>
      <c r="F23" s="3"/>
      <c r="G23" s="3"/>
    </row>
    <row r="24" spans="1:7" s="3" customFormat="1">
      <c r="A24" s="3" t="s">
        <v>104</v>
      </c>
    </row>
    <row r="25" spans="1:7" s="3" customFormat="1"/>
    <row r="26" spans="1:7" s="3" customFormat="1" ht="44.25" customHeight="1">
      <c r="B26" s="16" t="s">
        <v>105</v>
      </c>
      <c r="C26" s="16" t="s">
        <v>106</v>
      </c>
      <c r="D26" s="16" t="s">
        <v>107</v>
      </c>
      <c r="E26" s="16" t="s">
        <v>108</v>
      </c>
      <c r="F26" s="16" t="s">
        <v>109</v>
      </c>
    </row>
    <row r="27" spans="1:7" s="3" customFormat="1"/>
    <row r="28" spans="1:7" s="3" customFormat="1"/>
    <row r="29" spans="1:7" s="3" customFormat="1"/>
    <row r="30" spans="1:7" s="3" customFormat="1"/>
    <row r="31" spans="1:7" s="3" customFormat="1"/>
    <row r="32" spans="1:7" s="3" customFormat="1"/>
    <row r="33" spans="1:9" s="3" customFormat="1"/>
    <row r="34" spans="1:9" s="3" customFormat="1"/>
    <row r="35" spans="1:9" s="3" customFormat="1"/>
    <row r="36" spans="1:9" s="3" customFormat="1"/>
    <row r="37" spans="1:9" s="3" customFormat="1"/>
    <row r="38" spans="1:9" s="3" customFormat="1"/>
    <row r="39" spans="1:9" s="3" customFormat="1"/>
    <row r="40" spans="1:9" s="3" customFormat="1"/>
    <row r="41" spans="1:9" s="3" customFormat="1"/>
    <row r="42" spans="1:9" s="3" customFormat="1"/>
    <row r="43" spans="1:9" s="3" customFormat="1"/>
    <row r="44" spans="1:9" s="3" customFormat="1"/>
    <row r="45" spans="1:9" s="3" customFormat="1"/>
    <row r="46" spans="1:9" s="3" customFormat="1"/>
    <row r="47" spans="1:9" s="3" customFormat="1"/>
    <row r="48" spans="1:9">
      <c r="A48" s="153" t="s">
        <v>177</v>
      </c>
      <c r="B48" s="153"/>
      <c r="C48" s="153"/>
      <c r="D48" s="153"/>
      <c r="E48" s="153"/>
      <c r="F48" s="153"/>
      <c r="G48" s="153"/>
      <c r="H48" s="153"/>
      <c r="I48" s="153"/>
    </row>
    <row r="49" spans="1:9" ht="47.25" customHeight="1">
      <c r="A49" s="154" t="s">
        <v>178</v>
      </c>
      <c r="B49" s="154"/>
      <c r="C49" s="154"/>
      <c r="D49" s="154"/>
      <c r="E49" s="154"/>
      <c r="F49" s="154"/>
      <c r="G49" s="154"/>
      <c r="H49" s="154"/>
      <c r="I49" s="154"/>
    </row>
    <row r="50" spans="1:9" ht="25.5" customHeight="1">
      <c r="A50" s="84" t="s">
        <v>179</v>
      </c>
      <c r="B50" s="85"/>
      <c r="C50" s="85"/>
      <c r="D50" s="85"/>
      <c r="E50" s="85"/>
      <c r="F50" s="85"/>
      <c r="G50" s="85"/>
      <c r="H50" s="85"/>
      <c r="I50" s="85"/>
    </row>
    <row r="51" spans="1:9" ht="25.5" customHeight="1">
      <c r="A51" s="142" t="s">
        <v>180</v>
      </c>
      <c r="B51" s="142"/>
      <c r="C51" s="142"/>
      <c r="D51" s="142"/>
      <c r="E51" s="142"/>
      <c r="F51" s="142"/>
      <c r="G51" s="142"/>
      <c r="H51" s="142"/>
      <c r="I51" s="142"/>
    </row>
    <row r="52" spans="1:9" ht="25.5" customHeight="1">
      <c r="A52" s="143" t="s">
        <v>181</v>
      </c>
      <c r="B52" s="143"/>
      <c r="C52" s="143"/>
      <c r="D52" s="143"/>
      <c r="E52" s="143"/>
      <c r="F52" s="143"/>
      <c r="G52" s="143"/>
      <c r="H52" s="143"/>
      <c r="I52" s="143"/>
    </row>
    <row r="53" spans="1:9" ht="38.25" customHeight="1">
      <c r="A53" s="142" t="s">
        <v>182</v>
      </c>
      <c r="B53" s="142"/>
      <c r="C53" s="142"/>
      <c r="D53" s="142"/>
      <c r="E53" s="142"/>
      <c r="F53" s="142"/>
      <c r="G53" s="142"/>
      <c r="H53" s="142"/>
      <c r="I53" s="142"/>
    </row>
    <row r="54" spans="1:9" ht="25.5" customHeight="1">
      <c r="A54" s="142" t="s">
        <v>183</v>
      </c>
      <c r="B54" s="142"/>
      <c r="C54" s="142"/>
      <c r="D54" s="142"/>
      <c r="E54" s="142"/>
      <c r="F54" s="142"/>
      <c r="G54" s="142"/>
      <c r="H54" s="142"/>
      <c r="I54" s="142"/>
    </row>
    <row r="55" spans="1:9" ht="25.5" customHeight="1">
      <c r="A55" s="142" t="s">
        <v>184</v>
      </c>
      <c r="B55" s="142"/>
      <c r="C55" s="142"/>
      <c r="D55" s="142"/>
      <c r="E55" s="142"/>
      <c r="F55" s="142"/>
      <c r="G55" s="142"/>
      <c r="H55" s="142"/>
      <c r="I55" s="142"/>
    </row>
    <row r="56" spans="1:9" ht="25.5" customHeight="1">
      <c r="A56" s="142" t="s">
        <v>185</v>
      </c>
      <c r="B56" s="142"/>
      <c r="C56" s="142"/>
      <c r="D56" s="142"/>
      <c r="E56" s="142"/>
      <c r="F56" s="142"/>
      <c r="G56" s="142"/>
      <c r="H56" s="142"/>
      <c r="I56" s="142"/>
    </row>
    <row r="57" spans="1:9" ht="25.5" customHeight="1">
      <c r="A57" s="142" t="s">
        <v>186</v>
      </c>
      <c r="B57" s="142"/>
      <c r="C57" s="142"/>
      <c r="D57" s="142"/>
      <c r="E57" s="142"/>
      <c r="F57" s="142"/>
      <c r="G57" s="142"/>
      <c r="H57" s="142"/>
      <c r="I57" s="142"/>
    </row>
    <row r="58" spans="1:9" ht="25.5" customHeight="1">
      <c r="A58" s="142" t="s">
        <v>187</v>
      </c>
      <c r="B58" s="142"/>
      <c r="C58" s="142"/>
      <c r="D58" s="142"/>
      <c r="E58" s="142"/>
      <c r="F58" s="142"/>
      <c r="G58" s="142"/>
      <c r="H58" s="142"/>
      <c r="I58" s="142"/>
    </row>
    <row r="59" spans="1:9" ht="25.5" customHeight="1">
      <c r="A59" s="142" t="s">
        <v>188</v>
      </c>
      <c r="B59" s="142"/>
      <c r="C59" s="142"/>
      <c r="D59" s="142"/>
      <c r="E59" s="142"/>
      <c r="F59" s="142"/>
      <c r="G59" s="142"/>
      <c r="H59" s="142"/>
      <c r="I59" s="142"/>
    </row>
    <row r="60" spans="1:9" ht="25.5" customHeight="1">
      <c r="A60" s="142" t="s">
        <v>189</v>
      </c>
      <c r="B60" s="142"/>
      <c r="C60" s="142"/>
      <c r="D60" s="142"/>
      <c r="E60" s="142"/>
      <c r="F60" s="142"/>
      <c r="G60" s="142"/>
      <c r="H60" s="142"/>
      <c r="I60" s="142"/>
    </row>
    <row r="61" spans="1:9" ht="25.5" customHeight="1">
      <c r="A61" s="142" t="s">
        <v>190</v>
      </c>
      <c r="B61" s="142"/>
      <c r="C61" s="142"/>
      <c r="D61" s="142"/>
      <c r="E61" s="142"/>
      <c r="F61" s="142"/>
      <c r="G61" s="142"/>
      <c r="H61" s="142"/>
      <c r="I61" s="142"/>
    </row>
    <row r="62" spans="1:9" ht="25.5" customHeight="1">
      <c r="A62" s="143" t="s">
        <v>191</v>
      </c>
      <c r="B62" s="143"/>
      <c r="C62" s="143"/>
      <c r="D62" s="143"/>
      <c r="E62" s="143"/>
      <c r="F62" s="143"/>
      <c r="G62" s="143"/>
      <c r="H62" s="143"/>
      <c r="I62" s="143"/>
    </row>
    <row r="63" spans="1:9" ht="25.5" customHeight="1">
      <c r="A63" s="142" t="s">
        <v>192</v>
      </c>
      <c r="B63" s="142"/>
      <c r="C63" s="142"/>
      <c r="D63" s="142"/>
      <c r="E63" s="142"/>
      <c r="F63" s="142"/>
      <c r="G63" s="142"/>
      <c r="H63" s="142"/>
      <c r="I63" s="142"/>
    </row>
    <row r="64" spans="1:9" ht="25.5" customHeight="1">
      <c r="A64" s="142" t="s">
        <v>193</v>
      </c>
      <c r="B64" s="142"/>
      <c r="C64" s="142"/>
      <c r="D64" s="142"/>
      <c r="E64" s="142"/>
      <c r="F64" s="142"/>
      <c r="G64" s="142"/>
      <c r="H64" s="142"/>
      <c r="I64" s="142"/>
    </row>
    <row r="65" spans="1:9" ht="25.5" customHeight="1">
      <c r="A65" s="142" t="s">
        <v>194</v>
      </c>
      <c r="B65" s="142"/>
      <c r="C65" s="142"/>
      <c r="D65" s="142"/>
      <c r="E65" s="142"/>
      <c r="F65" s="142"/>
      <c r="G65" s="142"/>
      <c r="H65" s="142"/>
      <c r="I65" s="142"/>
    </row>
    <row r="66" spans="1:9" ht="25.5" customHeight="1">
      <c r="A66" s="142" t="s">
        <v>195</v>
      </c>
      <c r="B66" s="142"/>
      <c r="C66" s="142"/>
      <c r="D66" s="142"/>
      <c r="E66" s="142"/>
      <c r="F66" s="142"/>
      <c r="G66" s="142"/>
      <c r="H66" s="142"/>
      <c r="I66" s="142"/>
    </row>
    <row r="67" spans="1:9" ht="25.5" customHeight="1">
      <c r="A67" s="142" t="s">
        <v>196</v>
      </c>
      <c r="B67" s="142"/>
      <c r="C67" s="142"/>
      <c r="D67" s="142"/>
      <c r="E67" s="142"/>
      <c r="F67" s="142"/>
      <c r="G67" s="142"/>
      <c r="H67" s="142"/>
      <c r="I67" s="142"/>
    </row>
    <row r="68" spans="1:9" ht="25.5" customHeight="1">
      <c r="A68" s="142" t="s">
        <v>197</v>
      </c>
      <c r="B68" s="142"/>
      <c r="C68" s="142"/>
      <c r="D68" s="142"/>
      <c r="E68" s="142"/>
      <c r="F68" s="142"/>
      <c r="G68" s="142"/>
      <c r="H68" s="142"/>
      <c r="I68" s="142"/>
    </row>
    <row r="69" spans="1:9" ht="25.5" customHeight="1">
      <c r="A69" s="143" t="s">
        <v>198</v>
      </c>
      <c r="B69" s="143"/>
      <c r="C69" s="143"/>
      <c r="D69" s="143"/>
      <c r="E69" s="143"/>
      <c r="F69" s="143"/>
      <c r="G69" s="143"/>
      <c r="H69" s="143"/>
      <c r="I69" s="143"/>
    </row>
    <row r="70" spans="1:9" ht="25.5" customHeight="1">
      <c r="A70" s="142" t="s">
        <v>199</v>
      </c>
      <c r="B70" s="142"/>
      <c r="C70" s="142"/>
      <c r="D70" s="142"/>
      <c r="E70" s="142"/>
      <c r="F70" s="142"/>
      <c r="G70" s="142"/>
      <c r="H70" s="142"/>
      <c r="I70" s="142"/>
    </row>
    <row r="71" spans="1:9" ht="25.5" customHeight="1">
      <c r="A71" s="143" t="s">
        <v>200</v>
      </c>
      <c r="B71" s="143"/>
      <c r="C71" s="143"/>
      <c r="D71" s="143"/>
      <c r="E71" s="143"/>
      <c r="F71" s="143"/>
      <c r="G71" s="143"/>
      <c r="H71" s="143"/>
      <c r="I71" s="143"/>
    </row>
    <row r="72" spans="1:9" ht="41.25" customHeight="1">
      <c r="A72" s="142" t="s">
        <v>201</v>
      </c>
      <c r="B72" s="142"/>
      <c r="C72" s="142"/>
      <c r="D72" s="142"/>
      <c r="E72" s="142"/>
      <c r="F72" s="142"/>
      <c r="G72" s="142"/>
      <c r="H72" s="142"/>
      <c r="I72" s="142"/>
    </row>
    <row r="73" spans="1:9" ht="25.5" customHeight="1">
      <c r="A73" s="143" t="s">
        <v>202</v>
      </c>
      <c r="B73" s="143"/>
      <c r="C73" s="143"/>
      <c r="D73" s="143"/>
      <c r="E73" s="143"/>
      <c r="F73" s="143"/>
      <c r="G73" s="143"/>
      <c r="H73" s="143"/>
      <c r="I73" s="143"/>
    </row>
    <row r="74" spans="1:9" ht="25.5" customHeight="1">
      <c r="A74" s="142" t="s">
        <v>203</v>
      </c>
      <c r="B74" s="142"/>
      <c r="C74" s="142"/>
      <c r="D74" s="142"/>
      <c r="E74" s="142"/>
      <c r="F74" s="142"/>
      <c r="G74" s="142"/>
      <c r="H74" s="142"/>
      <c r="I74" s="142"/>
    </row>
    <row r="75" spans="1:9" ht="25.5" customHeight="1">
      <c r="A75" s="143" t="s">
        <v>204</v>
      </c>
      <c r="B75" s="143"/>
      <c r="C75" s="143"/>
      <c r="D75" s="143"/>
      <c r="E75" s="143"/>
      <c r="F75" s="143"/>
      <c r="G75" s="143"/>
      <c r="H75" s="143"/>
      <c r="I75" s="143"/>
    </row>
    <row r="76" spans="1:9" ht="37.5" customHeight="1">
      <c r="A76" s="142" t="s">
        <v>205</v>
      </c>
      <c r="B76" s="142"/>
      <c r="C76" s="142"/>
      <c r="D76" s="142"/>
      <c r="E76" s="142"/>
      <c r="F76" s="142"/>
      <c r="G76" s="142"/>
      <c r="H76" s="142"/>
      <c r="I76" s="142"/>
    </row>
    <row r="77" spans="1:9" ht="25.5" customHeight="1">
      <c r="A77" s="143" t="s">
        <v>206</v>
      </c>
      <c r="B77" s="143"/>
      <c r="C77" s="143"/>
      <c r="D77" s="143"/>
      <c r="E77" s="143"/>
      <c r="F77" s="143"/>
      <c r="G77" s="143"/>
      <c r="H77" s="143"/>
      <c r="I77" s="143"/>
    </row>
    <row r="78" spans="1:9" ht="25.5" customHeight="1">
      <c r="A78" s="142" t="s">
        <v>207</v>
      </c>
      <c r="B78" s="142"/>
      <c r="C78" s="142"/>
      <c r="D78" s="142"/>
      <c r="E78" s="142"/>
      <c r="F78" s="142"/>
      <c r="G78" s="142"/>
      <c r="H78" s="142"/>
      <c r="I78" s="142"/>
    </row>
    <row r="79" spans="1:9" ht="25.5" customHeight="1">
      <c r="A79" s="142"/>
      <c r="B79" s="142"/>
      <c r="C79" s="142"/>
      <c r="D79" s="142"/>
      <c r="E79" s="142"/>
      <c r="F79" s="142"/>
      <c r="G79" s="142"/>
      <c r="H79" s="142"/>
      <c r="I79" s="142"/>
    </row>
    <row r="80" spans="1:9" ht="25.5" customHeight="1">
      <c r="A80" s="142" t="s">
        <v>85</v>
      </c>
      <c r="B80" s="142"/>
      <c r="C80" s="142"/>
      <c r="D80" s="142"/>
      <c r="E80" s="142"/>
      <c r="F80" s="142"/>
      <c r="G80" s="142"/>
      <c r="H80" s="142"/>
      <c r="I80" s="142"/>
    </row>
    <row r="81" spans="1:9" ht="25.5" customHeight="1">
      <c r="A81" s="142" t="s">
        <v>208</v>
      </c>
      <c r="B81" s="142"/>
      <c r="C81" s="142"/>
      <c r="D81" s="142"/>
      <c r="E81" s="142"/>
      <c r="F81" s="142"/>
      <c r="G81" s="142"/>
      <c r="H81" s="142"/>
      <c r="I81" s="142"/>
    </row>
    <row r="82" spans="1:9" ht="25.5" customHeight="1">
      <c r="A82" s="142" t="s">
        <v>209</v>
      </c>
      <c r="B82" s="142"/>
      <c r="C82" s="142"/>
      <c r="D82" s="142"/>
      <c r="E82" s="142"/>
      <c r="F82" s="142"/>
      <c r="G82" s="142"/>
      <c r="H82" s="142"/>
      <c r="I82" s="142"/>
    </row>
    <row r="83" spans="1:9" ht="25.5" customHeight="1">
      <c r="A83" s="142" t="s">
        <v>210</v>
      </c>
      <c r="B83" s="142"/>
      <c r="C83" s="142"/>
      <c r="D83" s="142"/>
      <c r="E83" s="142"/>
      <c r="F83" s="142"/>
      <c r="G83" s="142"/>
      <c r="H83" s="142"/>
      <c r="I83" s="142"/>
    </row>
  </sheetData>
  <mergeCells count="40">
    <mergeCell ref="A2:B2"/>
    <mergeCell ref="B5:G5"/>
    <mergeCell ref="B6:G6"/>
    <mergeCell ref="B7:G7"/>
    <mergeCell ref="A1:G1"/>
    <mergeCell ref="A48:I48"/>
    <mergeCell ref="A49:I49"/>
    <mergeCell ref="A56:I56"/>
    <mergeCell ref="A57:I57"/>
    <mergeCell ref="A58:I58"/>
    <mergeCell ref="A59:I59"/>
    <mergeCell ref="A60:I60"/>
    <mergeCell ref="A51:I51"/>
    <mergeCell ref="A52:I52"/>
    <mergeCell ref="A53:I53"/>
    <mergeCell ref="A54:I54"/>
    <mergeCell ref="A55:I55"/>
    <mergeCell ref="A66:I66"/>
    <mergeCell ref="A67:I67"/>
    <mergeCell ref="A68:I68"/>
    <mergeCell ref="A69:I69"/>
    <mergeCell ref="A70:I70"/>
    <mergeCell ref="A61:I61"/>
    <mergeCell ref="A62:I62"/>
    <mergeCell ref="A63:I63"/>
    <mergeCell ref="A64:I64"/>
    <mergeCell ref="A65:I65"/>
    <mergeCell ref="A81:I81"/>
    <mergeCell ref="A82:I82"/>
    <mergeCell ref="A83:I83"/>
    <mergeCell ref="A76:I76"/>
    <mergeCell ref="A77:I77"/>
    <mergeCell ref="A78:I78"/>
    <mergeCell ref="A79:I79"/>
    <mergeCell ref="A80:I80"/>
    <mergeCell ref="A71:I71"/>
    <mergeCell ref="A72:I72"/>
    <mergeCell ref="A73:I73"/>
    <mergeCell ref="A74:I74"/>
    <mergeCell ref="A75:I75"/>
  </mergeCells>
  <phoneticPr fontId="8"/>
  <pageMargins left="0.25" right="0.25" top="0.75" bottom="0.75" header="0.3" footer="0.3"/>
  <pageSetup paperSize="9" scale="67" orientation="portrait" r:id="rId1"/>
  <rowBreaks count="2" manualBreakCount="2">
    <brk id="47" max="8" man="1"/>
    <brk id="83" max="8"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2A8626-3F04-4209-B5CB-0D4B6AC6C4E4}">
  <dimension ref="A1:BU20"/>
  <sheetViews>
    <sheetView view="pageBreakPreview" topLeftCell="A10" zoomScale="60" zoomScaleNormal="100" workbookViewId="0">
      <selection activeCell="E6" sqref="E6"/>
    </sheetView>
  </sheetViews>
  <sheetFormatPr defaultRowHeight="13.5"/>
  <cols>
    <col min="1" max="1" width="6.125" style="284" customWidth="1"/>
    <col min="2" max="2" width="16.125" style="284" customWidth="1"/>
    <col min="3" max="3" width="11.75" style="284" customWidth="1"/>
    <col min="4" max="13" width="6.375" style="284" customWidth="1"/>
    <col min="14" max="14" width="6.125" style="284" customWidth="1"/>
    <col min="15" max="15" width="16.125" style="284" customWidth="1"/>
    <col min="16" max="25" width="7.625" style="284" customWidth="1"/>
    <col min="26" max="26" width="6.125" style="284" customWidth="1"/>
    <col min="27" max="27" width="16.125" style="284" customWidth="1"/>
    <col min="28" max="37" width="7.625" style="284" customWidth="1"/>
    <col min="38" max="38" width="6.125" style="284" customWidth="1"/>
    <col min="39" max="39" width="16.125" style="284" customWidth="1"/>
    <col min="40" max="49" width="7.625" style="284" customWidth="1"/>
    <col min="50" max="50" width="6.125" style="284" customWidth="1"/>
    <col min="51" max="51" width="16.125" style="284" customWidth="1"/>
    <col min="52" max="61" width="7.625" style="284" customWidth="1"/>
    <col min="62" max="62" width="6.125" style="284" customWidth="1"/>
    <col min="63" max="63" width="16.125" style="284" customWidth="1"/>
    <col min="64" max="73" width="7.625" style="284" customWidth="1"/>
    <col min="74" max="79" width="3.625" style="284" customWidth="1"/>
    <col min="80" max="16384" width="9" style="284"/>
  </cols>
  <sheetData>
    <row r="1" spans="1:73" ht="28.5" customHeight="1">
      <c r="A1" s="283" t="s">
        <v>368</v>
      </c>
      <c r="N1" s="283" t="s">
        <v>369</v>
      </c>
      <c r="Z1" s="283" t="s">
        <v>370</v>
      </c>
      <c r="AL1" s="283" t="s">
        <v>371</v>
      </c>
      <c r="AX1" s="283" t="s">
        <v>372</v>
      </c>
      <c r="BJ1" s="283" t="s">
        <v>373</v>
      </c>
    </row>
    <row r="2" spans="1:73" ht="14.25" thickBot="1">
      <c r="A2" s="290" t="s">
        <v>363</v>
      </c>
      <c r="B2" s="292" t="s">
        <v>362</v>
      </c>
      <c r="C2" s="293" t="s">
        <v>366</v>
      </c>
      <c r="D2" s="291">
        <v>1</v>
      </c>
      <c r="E2" s="291">
        <f>D2+1</f>
        <v>2</v>
      </c>
      <c r="F2" s="291">
        <f t="shared" ref="F2:M2" si="0">E2+1</f>
        <v>3</v>
      </c>
      <c r="G2" s="291">
        <f t="shared" si="0"/>
        <v>4</v>
      </c>
      <c r="H2" s="291">
        <f t="shared" si="0"/>
        <v>5</v>
      </c>
      <c r="I2" s="291">
        <f t="shared" si="0"/>
        <v>6</v>
      </c>
      <c r="J2" s="291">
        <f t="shared" si="0"/>
        <v>7</v>
      </c>
      <c r="K2" s="291">
        <f t="shared" si="0"/>
        <v>8</v>
      </c>
      <c r="L2" s="291">
        <f t="shared" si="0"/>
        <v>9</v>
      </c>
      <c r="M2" s="291">
        <f t="shared" si="0"/>
        <v>10</v>
      </c>
      <c r="N2" s="290" t="s">
        <v>363</v>
      </c>
      <c r="O2" s="292" t="s">
        <v>362</v>
      </c>
      <c r="P2" s="291">
        <f>M2+1</f>
        <v>11</v>
      </c>
      <c r="Q2" s="291">
        <f>P2+1</f>
        <v>12</v>
      </c>
      <c r="R2" s="291">
        <f t="shared" ref="R2:Y2" si="1">Q2+1</f>
        <v>13</v>
      </c>
      <c r="S2" s="291">
        <f t="shared" si="1"/>
        <v>14</v>
      </c>
      <c r="T2" s="291">
        <f t="shared" si="1"/>
        <v>15</v>
      </c>
      <c r="U2" s="291">
        <f t="shared" si="1"/>
        <v>16</v>
      </c>
      <c r="V2" s="291">
        <f t="shared" si="1"/>
        <v>17</v>
      </c>
      <c r="W2" s="291">
        <f t="shared" si="1"/>
        <v>18</v>
      </c>
      <c r="X2" s="291">
        <f t="shared" si="1"/>
        <v>19</v>
      </c>
      <c r="Y2" s="291">
        <f t="shared" si="1"/>
        <v>20</v>
      </c>
      <c r="Z2" s="290" t="s">
        <v>363</v>
      </c>
      <c r="AA2" s="292" t="s">
        <v>362</v>
      </c>
      <c r="AB2" s="291">
        <f>Y2+1</f>
        <v>21</v>
      </c>
      <c r="AC2" s="291">
        <f>AB2+1</f>
        <v>22</v>
      </c>
      <c r="AD2" s="291">
        <f t="shared" ref="AD2:AK2" si="2">AC2+1</f>
        <v>23</v>
      </c>
      <c r="AE2" s="291">
        <f t="shared" si="2"/>
        <v>24</v>
      </c>
      <c r="AF2" s="291">
        <f t="shared" si="2"/>
        <v>25</v>
      </c>
      <c r="AG2" s="291">
        <f t="shared" si="2"/>
        <v>26</v>
      </c>
      <c r="AH2" s="291">
        <f t="shared" si="2"/>
        <v>27</v>
      </c>
      <c r="AI2" s="291">
        <f t="shared" si="2"/>
        <v>28</v>
      </c>
      <c r="AJ2" s="291">
        <f t="shared" si="2"/>
        <v>29</v>
      </c>
      <c r="AK2" s="291">
        <f t="shared" si="2"/>
        <v>30</v>
      </c>
      <c r="AL2" s="290" t="s">
        <v>363</v>
      </c>
      <c r="AM2" s="292" t="s">
        <v>362</v>
      </c>
      <c r="AN2" s="291">
        <f>AK2+1</f>
        <v>31</v>
      </c>
      <c r="AO2" s="291">
        <f>AN2+1</f>
        <v>32</v>
      </c>
      <c r="AP2" s="291">
        <f t="shared" ref="AP2:AW2" si="3">AO2+1</f>
        <v>33</v>
      </c>
      <c r="AQ2" s="291">
        <f t="shared" si="3"/>
        <v>34</v>
      </c>
      <c r="AR2" s="291">
        <f t="shared" si="3"/>
        <v>35</v>
      </c>
      <c r="AS2" s="291">
        <f t="shared" si="3"/>
        <v>36</v>
      </c>
      <c r="AT2" s="291">
        <f t="shared" si="3"/>
        <v>37</v>
      </c>
      <c r="AU2" s="291">
        <f t="shared" si="3"/>
        <v>38</v>
      </c>
      <c r="AV2" s="291">
        <f t="shared" si="3"/>
        <v>39</v>
      </c>
      <c r="AW2" s="291">
        <f t="shared" si="3"/>
        <v>40</v>
      </c>
      <c r="AX2" s="290" t="s">
        <v>363</v>
      </c>
      <c r="AY2" s="292" t="s">
        <v>362</v>
      </c>
      <c r="AZ2" s="291">
        <f>AW2+1</f>
        <v>41</v>
      </c>
      <c r="BA2" s="291">
        <f>AZ2+1</f>
        <v>42</v>
      </c>
      <c r="BB2" s="291">
        <f t="shared" ref="BB2:BI2" si="4">BA2+1</f>
        <v>43</v>
      </c>
      <c r="BC2" s="291">
        <f t="shared" si="4"/>
        <v>44</v>
      </c>
      <c r="BD2" s="291">
        <f t="shared" si="4"/>
        <v>45</v>
      </c>
      <c r="BE2" s="291">
        <f t="shared" si="4"/>
        <v>46</v>
      </c>
      <c r="BF2" s="291">
        <f t="shared" si="4"/>
        <v>47</v>
      </c>
      <c r="BG2" s="291">
        <f t="shared" si="4"/>
        <v>48</v>
      </c>
      <c r="BH2" s="291">
        <f t="shared" si="4"/>
        <v>49</v>
      </c>
      <c r="BI2" s="291">
        <f t="shared" si="4"/>
        <v>50</v>
      </c>
      <c r="BJ2" s="290" t="s">
        <v>363</v>
      </c>
      <c r="BK2" s="292" t="s">
        <v>362</v>
      </c>
      <c r="BL2" s="291">
        <f>BI2+1</f>
        <v>51</v>
      </c>
      <c r="BM2" s="291">
        <f>BL2+1</f>
        <v>52</v>
      </c>
      <c r="BN2" s="291">
        <f t="shared" ref="BN2:BU2" si="5">BM2+1</f>
        <v>53</v>
      </c>
      <c r="BO2" s="291">
        <f t="shared" si="5"/>
        <v>54</v>
      </c>
      <c r="BP2" s="291">
        <f t="shared" si="5"/>
        <v>55</v>
      </c>
      <c r="BQ2" s="291">
        <f t="shared" si="5"/>
        <v>56</v>
      </c>
      <c r="BR2" s="291">
        <f t="shared" si="5"/>
        <v>57</v>
      </c>
      <c r="BS2" s="291">
        <f t="shared" si="5"/>
        <v>58</v>
      </c>
      <c r="BT2" s="291">
        <f t="shared" si="5"/>
        <v>59</v>
      </c>
      <c r="BU2" s="291">
        <f t="shared" si="5"/>
        <v>60</v>
      </c>
    </row>
    <row r="3" spans="1:73" ht="39" customHeight="1" thickTop="1">
      <c r="A3" s="289"/>
      <c r="B3" s="294" t="s">
        <v>365</v>
      </c>
      <c r="C3" s="303">
        <v>40</v>
      </c>
      <c r="D3" s="304">
        <f>C3+1</f>
        <v>41</v>
      </c>
      <c r="E3" s="304">
        <f>D3+1</f>
        <v>42</v>
      </c>
      <c r="F3" s="304">
        <f t="shared" ref="F3:M19" si="6">E3+1</f>
        <v>43</v>
      </c>
      <c r="G3" s="304">
        <f t="shared" si="6"/>
        <v>44</v>
      </c>
      <c r="H3" s="304">
        <f t="shared" si="6"/>
        <v>45</v>
      </c>
      <c r="I3" s="304">
        <f t="shared" si="6"/>
        <v>46</v>
      </c>
      <c r="J3" s="304">
        <f t="shared" si="6"/>
        <v>47</v>
      </c>
      <c r="K3" s="304">
        <f t="shared" si="6"/>
        <v>48</v>
      </c>
      <c r="L3" s="304">
        <f t="shared" si="6"/>
        <v>49</v>
      </c>
      <c r="M3" s="304">
        <f t="shared" si="6"/>
        <v>50</v>
      </c>
      <c r="N3" s="289">
        <f>A3</f>
        <v>0</v>
      </c>
      <c r="O3" s="294" t="str">
        <f>B3</f>
        <v>様</v>
      </c>
      <c r="P3" s="304">
        <f>M3+1</f>
        <v>51</v>
      </c>
      <c r="Q3" s="304">
        <f>P3+1</f>
        <v>52</v>
      </c>
      <c r="R3" s="304">
        <f t="shared" ref="R3:Y13" si="7">Q3+1</f>
        <v>53</v>
      </c>
      <c r="S3" s="304">
        <f t="shared" si="7"/>
        <v>54</v>
      </c>
      <c r="T3" s="304">
        <f t="shared" si="7"/>
        <v>55</v>
      </c>
      <c r="U3" s="304">
        <f t="shared" si="7"/>
        <v>56</v>
      </c>
      <c r="V3" s="304">
        <f t="shared" si="7"/>
        <v>57</v>
      </c>
      <c r="W3" s="304">
        <f t="shared" si="7"/>
        <v>58</v>
      </c>
      <c r="X3" s="304">
        <f t="shared" si="7"/>
        <v>59</v>
      </c>
      <c r="Y3" s="304">
        <f t="shared" si="7"/>
        <v>60</v>
      </c>
      <c r="Z3" s="289">
        <f>N3</f>
        <v>0</v>
      </c>
      <c r="AA3" s="294" t="str">
        <f>O3</f>
        <v>様</v>
      </c>
      <c r="AB3" s="304">
        <f>Y3+1</f>
        <v>61</v>
      </c>
      <c r="AC3" s="304">
        <f>AB3+1</f>
        <v>62</v>
      </c>
      <c r="AD3" s="304">
        <f t="shared" ref="AD3:AK3" si="8">AC3+1</f>
        <v>63</v>
      </c>
      <c r="AE3" s="304">
        <f t="shared" si="8"/>
        <v>64</v>
      </c>
      <c r="AF3" s="304">
        <f t="shared" si="8"/>
        <v>65</v>
      </c>
      <c r="AG3" s="304">
        <f t="shared" si="8"/>
        <v>66</v>
      </c>
      <c r="AH3" s="304">
        <f t="shared" si="8"/>
        <v>67</v>
      </c>
      <c r="AI3" s="304">
        <f t="shared" si="8"/>
        <v>68</v>
      </c>
      <c r="AJ3" s="304">
        <f t="shared" si="8"/>
        <v>69</v>
      </c>
      <c r="AK3" s="304">
        <f t="shared" si="8"/>
        <v>70</v>
      </c>
      <c r="AL3" s="289">
        <f>Z3</f>
        <v>0</v>
      </c>
      <c r="AM3" s="294" t="str">
        <f>AA3</f>
        <v>様</v>
      </c>
      <c r="AN3" s="304">
        <f>AK3+1</f>
        <v>71</v>
      </c>
      <c r="AO3" s="304">
        <f>AN3+1</f>
        <v>72</v>
      </c>
      <c r="AP3" s="304">
        <f t="shared" ref="AP3:AW3" si="9">AO3+1</f>
        <v>73</v>
      </c>
      <c r="AQ3" s="304">
        <f t="shared" si="9"/>
        <v>74</v>
      </c>
      <c r="AR3" s="304">
        <f t="shared" si="9"/>
        <v>75</v>
      </c>
      <c r="AS3" s="304">
        <f t="shared" si="9"/>
        <v>76</v>
      </c>
      <c r="AT3" s="304">
        <f t="shared" si="9"/>
        <v>77</v>
      </c>
      <c r="AU3" s="304">
        <f t="shared" si="9"/>
        <v>78</v>
      </c>
      <c r="AV3" s="304">
        <f t="shared" si="9"/>
        <v>79</v>
      </c>
      <c r="AW3" s="304">
        <f t="shared" si="9"/>
        <v>80</v>
      </c>
      <c r="AX3" s="289">
        <f>AL3</f>
        <v>0</v>
      </c>
      <c r="AY3" s="294" t="str">
        <f>AM3</f>
        <v>様</v>
      </c>
      <c r="AZ3" s="304">
        <f>AW3+1</f>
        <v>81</v>
      </c>
      <c r="BA3" s="304">
        <f>AZ3+1</f>
        <v>82</v>
      </c>
      <c r="BB3" s="304">
        <f t="shared" ref="BB3:BI3" si="10">BA3+1</f>
        <v>83</v>
      </c>
      <c r="BC3" s="304">
        <f t="shared" si="10"/>
        <v>84</v>
      </c>
      <c r="BD3" s="304">
        <f t="shared" si="10"/>
        <v>85</v>
      </c>
      <c r="BE3" s="304">
        <f t="shared" si="10"/>
        <v>86</v>
      </c>
      <c r="BF3" s="304">
        <f t="shared" si="10"/>
        <v>87</v>
      </c>
      <c r="BG3" s="304">
        <f t="shared" si="10"/>
        <v>88</v>
      </c>
      <c r="BH3" s="304">
        <f t="shared" si="10"/>
        <v>89</v>
      </c>
      <c r="BI3" s="304">
        <f t="shared" si="10"/>
        <v>90</v>
      </c>
      <c r="BJ3" s="289">
        <f>AX3</f>
        <v>0</v>
      </c>
      <c r="BK3" s="294" t="str">
        <f>AY3</f>
        <v>様</v>
      </c>
      <c r="BL3" s="304">
        <f>BI3+1</f>
        <v>91</v>
      </c>
      <c r="BM3" s="304">
        <f>BL3+1</f>
        <v>92</v>
      </c>
      <c r="BN3" s="304">
        <f t="shared" ref="BN3:BU3" si="11">BM3+1</f>
        <v>93</v>
      </c>
      <c r="BO3" s="304">
        <f t="shared" si="11"/>
        <v>94</v>
      </c>
      <c r="BP3" s="304">
        <f t="shared" si="11"/>
        <v>95</v>
      </c>
      <c r="BQ3" s="304">
        <f t="shared" si="11"/>
        <v>96</v>
      </c>
      <c r="BR3" s="304">
        <f t="shared" si="11"/>
        <v>97</v>
      </c>
      <c r="BS3" s="304">
        <f t="shared" si="11"/>
        <v>98</v>
      </c>
      <c r="BT3" s="304">
        <f t="shared" si="11"/>
        <v>99</v>
      </c>
      <c r="BU3" s="304">
        <f t="shared" si="11"/>
        <v>100</v>
      </c>
    </row>
    <row r="4" spans="1:73" ht="39" customHeight="1">
      <c r="A4" s="286"/>
      <c r="B4" s="295" t="s">
        <v>367</v>
      </c>
      <c r="C4" s="296"/>
      <c r="D4" s="286"/>
      <c r="E4" s="286"/>
      <c r="F4" s="286"/>
      <c r="G4" s="286"/>
      <c r="H4" s="286"/>
      <c r="I4" s="286"/>
      <c r="J4" s="286"/>
      <c r="K4" s="286"/>
      <c r="L4" s="286"/>
      <c r="M4" s="286"/>
      <c r="N4" s="286"/>
      <c r="O4" s="305" t="s">
        <v>367</v>
      </c>
      <c r="P4" s="286"/>
      <c r="Q4" s="286"/>
      <c r="R4" s="286"/>
      <c r="S4" s="286"/>
      <c r="T4" s="286"/>
      <c r="U4" s="286"/>
      <c r="V4" s="286"/>
      <c r="W4" s="286"/>
      <c r="X4" s="286"/>
      <c r="Y4" s="286"/>
      <c r="Z4" s="286"/>
      <c r="AA4" s="305" t="s">
        <v>367</v>
      </c>
      <c r="AB4" s="286"/>
      <c r="AC4" s="286"/>
      <c r="AD4" s="286"/>
      <c r="AE4" s="286"/>
      <c r="AF4" s="286"/>
      <c r="AG4" s="286"/>
      <c r="AH4" s="286"/>
      <c r="AI4" s="286"/>
      <c r="AJ4" s="286"/>
      <c r="AK4" s="286"/>
      <c r="AL4" s="286"/>
      <c r="AM4" s="305" t="s">
        <v>367</v>
      </c>
      <c r="AN4" s="286"/>
      <c r="AO4" s="286"/>
      <c r="AP4" s="286"/>
      <c r="AQ4" s="286"/>
      <c r="AR4" s="286"/>
      <c r="AS4" s="286"/>
      <c r="AT4" s="286"/>
      <c r="AU4" s="286"/>
      <c r="AV4" s="286"/>
      <c r="AW4" s="286"/>
      <c r="AX4" s="286"/>
      <c r="AY4" s="305" t="s">
        <v>367</v>
      </c>
      <c r="AZ4" s="286"/>
      <c r="BA4" s="286"/>
      <c r="BB4" s="286"/>
      <c r="BC4" s="286"/>
      <c r="BD4" s="286"/>
      <c r="BE4" s="286"/>
      <c r="BF4" s="286"/>
      <c r="BG4" s="286"/>
      <c r="BH4" s="286"/>
      <c r="BI4" s="286"/>
      <c r="BJ4" s="286"/>
      <c r="BK4" s="305" t="s">
        <v>367</v>
      </c>
      <c r="BL4" s="286"/>
      <c r="BM4" s="286"/>
      <c r="BN4" s="286"/>
      <c r="BO4" s="286"/>
      <c r="BP4" s="286"/>
      <c r="BQ4" s="286"/>
      <c r="BR4" s="286"/>
      <c r="BS4" s="286"/>
      <c r="BT4" s="286"/>
      <c r="BU4" s="286"/>
    </row>
    <row r="5" spans="1:73" ht="39" customHeight="1">
      <c r="A5" s="286"/>
      <c r="B5" s="297" t="s">
        <v>365</v>
      </c>
      <c r="C5" s="303">
        <v>40</v>
      </c>
      <c r="D5" s="304">
        <f>C5+1</f>
        <v>41</v>
      </c>
      <c r="E5" s="304">
        <f>D5+1</f>
        <v>42</v>
      </c>
      <c r="F5" s="304">
        <f t="shared" si="6"/>
        <v>43</v>
      </c>
      <c r="G5" s="304">
        <f t="shared" si="6"/>
        <v>44</v>
      </c>
      <c r="H5" s="304">
        <f t="shared" si="6"/>
        <v>45</v>
      </c>
      <c r="I5" s="304">
        <f t="shared" si="6"/>
        <v>46</v>
      </c>
      <c r="J5" s="304">
        <f t="shared" si="6"/>
        <v>47</v>
      </c>
      <c r="K5" s="304">
        <f t="shared" si="6"/>
        <v>48</v>
      </c>
      <c r="L5" s="304">
        <f t="shared" si="6"/>
        <v>49</v>
      </c>
      <c r="M5" s="304">
        <f t="shared" si="6"/>
        <v>50</v>
      </c>
      <c r="N5" s="286">
        <f>A5</f>
        <v>0</v>
      </c>
      <c r="O5" s="297" t="str">
        <f>B5</f>
        <v>様</v>
      </c>
      <c r="P5" s="304">
        <f>M5+1</f>
        <v>51</v>
      </c>
      <c r="Q5" s="304">
        <f>P5+1</f>
        <v>52</v>
      </c>
      <c r="R5" s="304">
        <f t="shared" si="7"/>
        <v>53</v>
      </c>
      <c r="S5" s="304">
        <f t="shared" si="7"/>
        <v>54</v>
      </c>
      <c r="T5" s="304">
        <f t="shared" si="7"/>
        <v>55</v>
      </c>
      <c r="U5" s="304">
        <f t="shared" si="7"/>
        <v>56</v>
      </c>
      <c r="V5" s="304">
        <f t="shared" si="7"/>
        <v>57</v>
      </c>
      <c r="W5" s="304">
        <f t="shared" si="7"/>
        <v>58</v>
      </c>
      <c r="X5" s="304">
        <f t="shared" si="7"/>
        <v>59</v>
      </c>
      <c r="Y5" s="304">
        <f t="shared" si="7"/>
        <v>60</v>
      </c>
      <c r="Z5" s="286">
        <f>N5</f>
        <v>0</v>
      </c>
      <c r="AA5" s="297" t="str">
        <f>O5</f>
        <v>様</v>
      </c>
      <c r="AB5" s="304">
        <f>Y5+1</f>
        <v>61</v>
      </c>
      <c r="AC5" s="304">
        <f>AB5+1</f>
        <v>62</v>
      </c>
      <c r="AD5" s="304">
        <f t="shared" ref="AD5:AK5" si="12">AC5+1</f>
        <v>63</v>
      </c>
      <c r="AE5" s="304">
        <f t="shared" si="12"/>
        <v>64</v>
      </c>
      <c r="AF5" s="304">
        <f t="shared" si="12"/>
        <v>65</v>
      </c>
      <c r="AG5" s="304">
        <f t="shared" si="12"/>
        <v>66</v>
      </c>
      <c r="AH5" s="304">
        <f t="shared" si="12"/>
        <v>67</v>
      </c>
      <c r="AI5" s="304">
        <f t="shared" si="12"/>
        <v>68</v>
      </c>
      <c r="AJ5" s="304">
        <f t="shared" si="12"/>
        <v>69</v>
      </c>
      <c r="AK5" s="304">
        <f t="shared" si="12"/>
        <v>70</v>
      </c>
      <c r="AL5" s="286">
        <f>Z5</f>
        <v>0</v>
      </c>
      <c r="AM5" s="297" t="str">
        <f>AA5</f>
        <v>様</v>
      </c>
      <c r="AN5" s="304">
        <f>AK5+1</f>
        <v>71</v>
      </c>
      <c r="AO5" s="304">
        <f>AN5+1</f>
        <v>72</v>
      </c>
      <c r="AP5" s="304">
        <f t="shared" ref="AP5:AW5" si="13">AO5+1</f>
        <v>73</v>
      </c>
      <c r="AQ5" s="304">
        <f t="shared" si="13"/>
        <v>74</v>
      </c>
      <c r="AR5" s="304">
        <f t="shared" si="13"/>
        <v>75</v>
      </c>
      <c r="AS5" s="304">
        <f t="shared" si="13"/>
        <v>76</v>
      </c>
      <c r="AT5" s="304">
        <f t="shared" si="13"/>
        <v>77</v>
      </c>
      <c r="AU5" s="304">
        <f t="shared" si="13"/>
        <v>78</v>
      </c>
      <c r="AV5" s="304">
        <f t="shared" si="13"/>
        <v>79</v>
      </c>
      <c r="AW5" s="304">
        <f t="shared" si="13"/>
        <v>80</v>
      </c>
      <c r="AX5" s="286">
        <f>AL5</f>
        <v>0</v>
      </c>
      <c r="AY5" s="297" t="str">
        <f>AM5</f>
        <v>様</v>
      </c>
      <c r="AZ5" s="304">
        <f>AW5+1</f>
        <v>81</v>
      </c>
      <c r="BA5" s="304">
        <f>AZ5+1</f>
        <v>82</v>
      </c>
      <c r="BB5" s="304">
        <f t="shared" ref="BB5:BI5" si="14">BA5+1</f>
        <v>83</v>
      </c>
      <c r="BC5" s="304">
        <f t="shared" si="14"/>
        <v>84</v>
      </c>
      <c r="BD5" s="304">
        <f t="shared" si="14"/>
        <v>85</v>
      </c>
      <c r="BE5" s="304">
        <f t="shared" si="14"/>
        <v>86</v>
      </c>
      <c r="BF5" s="304">
        <f t="shared" si="14"/>
        <v>87</v>
      </c>
      <c r="BG5" s="304">
        <f t="shared" si="14"/>
        <v>88</v>
      </c>
      <c r="BH5" s="304">
        <f t="shared" si="14"/>
        <v>89</v>
      </c>
      <c r="BI5" s="304">
        <f t="shared" si="14"/>
        <v>90</v>
      </c>
      <c r="BJ5" s="286">
        <f>AX5</f>
        <v>0</v>
      </c>
      <c r="BK5" s="297" t="str">
        <f>AY5</f>
        <v>様</v>
      </c>
      <c r="BL5" s="304">
        <f>BI5+1</f>
        <v>91</v>
      </c>
      <c r="BM5" s="304">
        <f>BL5+1</f>
        <v>92</v>
      </c>
      <c r="BN5" s="304">
        <f t="shared" ref="BN5:BU5" si="15">BM5+1</f>
        <v>93</v>
      </c>
      <c r="BO5" s="304">
        <f t="shared" si="15"/>
        <v>94</v>
      </c>
      <c r="BP5" s="304">
        <f t="shared" si="15"/>
        <v>95</v>
      </c>
      <c r="BQ5" s="304">
        <f t="shared" si="15"/>
        <v>96</v>
      </c>
      <c r="BR5" s="304">
        <f t="shared" si="15"/>
        <v>97</v>
      </c>
      <c r="BS5" s="304">
        <f t="shared" si="15"/>
        <v>98</v>
      </c>
      <c r="BT5" s="304">
        <f t="shared" si="15"/>
        <v>99</v>
      </c>
      <c r="BU5" s="304">
        <f t="shared" si="15"/>
        <v>100</v>
      </c>
    </row>
    <row r="6" spans="1:73" ht="39" customHeight="1">
      <c r="A6" s="286"/>
      <c r="B6" s="295" t="s">
        <v>367</v>
      </c>
      <c r="C6" s="296"/>
      <c r="D6" s="286"/>
      <c r="E6" s="286"/>
      <c r="F6" s="286"/>
      <c r="G6" s="286"/>
      <c r="H6" s="286"/>
      <c r="I6" s="286"/>
      <c r="J6" s="286"/>
      <c r="K6" s="286"/>
      <c r="L6" s="286"/>
      <c r="M6" s="286"/>
      <c r="N6" s="286"/>
      <c r="O6" s="305" t="s">
        <v>367</v>
      </c>
      <c r="P6" s="286"/>
      <c r="Q6" s="286"/>
      <c r="R6" s="286"/>
      <c r="S6" s="286"/>
      <c r="T6" s="286"/>
      <c r="U6" s="286"/>
      <c r="V6" s="286"/>
      <c r="W6" s="286"/>
      <c r="X6" s="286"/>
      <c r="Y6" s="286"/>
      <c r="Z6" s="286"/>
      <c r="AA6" s="305" t="s">
        <v>367</v>
      </c>
      <c r="AB6" s="286"/>
      <c r="AC6" s="286"/>
      <c r="AD6" s="286"/>
      <c r="AE6" s="286"/>
      <c r="AF6" s="286"/>
      <c r="AG6" s="286"/>
      <c r="AH6" s="286"/>
      <c r="AI6" s="286"/>
      <c r="AJ6" s="286"/>
      <c r="AK6" s="286"/>
      <c r="AL6" s="286"/>
      <c r="AM6" s="305" t="s">
        <v>367</v>
      </c>
      <c r="AN6" s="286"/>
      <c r="AO6" s="286"/>
      <c r="AP6" s="286"/>
      <c r="AQ6" s="286"/>
      <c r="AR6" s="286"/>
      <c r="AS6" s="286"/>
      <c r="AT6" s="286"/>
      <c r="AU6" s="286"/>
      <c r="AV6" s="286"/>
      <c r="AW6" s="286"/>
      <c r="AX6" s="286"/>
      <c r="AY6" s="305" t="s">
        <v>367</v>
      </c>
      <c r="AZ6" s="286"/>
      <c r="BA6" s="286"/>
      <c r="BB6" s="286"/>
      <c r="BC6" s="286"/>
      <c r="BD6" s="286"/>
      <c r="BE6" s="286"/>
      <c r="BF6" s="286"/>
      <c r="BG6" s="286"/>
      <c r="BH6" s="286"/>
      <c r="BI6" s="286"/>
      <c r="BJ6" s="286"/>
      <c r="BK6" s="305" t="s">
        <v>367</v>
      </c>
      <c r="BL6" s="286"/>
      <c r="BM6" s="286"/>
      <c r="BN6" s="286"/>
      <c r="BO6" s="286"/>
      <c r="BP6" s="286"/>
      <c r="BQ6" s="286"/>
      <c r="BR6" s="286"/>
      <c r="BS6" s="286"/>
      <c r="BT6" s="286"/>
      <c r="BU6" s="286"/>
    </row>
    <row r="7" spans="1:73" ht="39" customHeight="1">
      <c r="A7" s="286"/>
      <c r="B7" s="297" t="s">
        <v>365</v>
      </c>
      <c r="C7" s="303">
        <v>40</v>
      </c>
      <c r="D7" s="304">
        <f>C7+1</f>
        <v>41</v>
      </c>
      <c r="E7" s="304">
        <f>D7+1</f>
        <v>42</v>
      </c>
      <c r="F7" s="304">
        <f t="shared" si="6"/>
        <v>43</v>
      </c>
      <c r="G7" s="304">
        <f t="shared" si="6"/>
        <v>44</v>
      </c>
      <c r="H7" s="304">
        <f t="shared" si="6"/>
        <v>45</v>
      </c>
      <c r="I7" s="304">
        <f t="shared" si="6"/>
        <v>46</v>
      </c>
      <c r="J7" s="304">
        <f t="shared" si="6"/>
        <v>47</v>
      </c>
      <c r="K7" s="304">
        <f t="shared" si="6"/>
        <v>48</v>
      </c>
      <c r="L7" s="304">
        <f t="shared" si="6"/>
        <v>49</v>
      </c>
      <c r="M7" s="304">
        <f t="shared" si="6"/>
        <v>50</v>
      </c>
      <c r="N7" s="286">
        <f>A7</f>
        <v>0</v>
      </c>
      <c r="O7" s="297" t="str">
        <f>B7</f>
        <v>様</v>
      </c>
      <c r="P7" s="304">
        <f>M7+1</f>
        <v>51</v>
      </c>
      <c r="Q7" s="304">
        <f>P7+1</f>
        <v>52</v>
      </c>
      <c r="R7" s="304">
        <f t="shared" si="7"/>
        <v>53</v>
      </c>
      <c r="S7" s="304">
        <f t="shared" si="7"/>
        <v>54</v>
      </c>
      <c r="T7" s="304">
        <f t="shared" si="7"/>
        <v>55</v>
      </c>
      <c r="U7" s="304">
        <f t="shared" si="7"/>
        <v>56</v>
      </c>
      <c r="V7" s="304">
        <f t="shared" si="7"/>
        <v>57</v>
      </c>
      <c r="W7" s="304">
        <f t="shared" si="7"/>
        <v>58</v>
      </c>
      <c r="X7" s="304">
        <f t="shared" si="7"/>
        <v>59</v>
      </c>
      <c r="Y7" s="304">
        <f t="shared" si="7"/>
        <v>60</v>
      </c>
      <c r="Z7" s="286">
        <f>N7</f>
        <v>0</v>
      </c>
      <c r="AA7" s="297" t="str">
        <f>O7</f>
        <v>様</v>
      </c>
      <c r="AB7" s="304">
        <f>Y7+1</f>
        <v>61</v>
      </c>
      <c r="AC7" s="304">
        <f>AB7+1</f>
        <v>62</v>
      </c>
      <c r="AD7" s="304">
        <f t="shared" ref="AD7:AK7" si="16">AC7+1</f>
        <v>63</v>
      </c>
      <c r="AE7" s="304">
        <f t="shared" si="16"/>
        <v>64</v>
      </c>
      <c r="AF7" s="304">
        <f t="shared" si="16"/>
        <v>65</v>
      </c>
      <c r="AG7" s="304">
        <f t="shared" si="16"/>
        <v>66</v>
      </c>
      <c r="AH7" s="304">
        <f t="shared" si="16"/>
        <v>67</v>
      </c>
      <c r="AI7" s="304">
        <f t="shared" si="16"/>
        <v>68</v>
      </c>
      <c r="AJ7" s="304">
        <f t="shared" si="16"/>
        <v>69</v>
      </c>
      <c r="AK7" s="304">
        <f t="shared" si="16"/>
        <v>70</v>
      </c>
      <c r="AL7" s="286">
        <f>Z7</f>
        <v>0</v>
      </c>
      <c r="AM7" s="297" t="str">
        <f>AA7</f>
        <v>様</v>
      </c>
      <c r="AN7" s="304">
        <f>AK7+1</f>
        <v>71</v>
      </c>
      <c r="AO7" s="304">
        <f>AN7+1</f>
        <v>72</v>
      </c>
      <c r="AP7" s="304">
        <f t="shared" ref="AP7:AW7" si="17">AO7+1</f>
        <v>73</v>
      </c>
      <c r="AQ7" s="304">
        <f t="shared" si="17"/>
        <v>74</v>
      </c>
      <c r="AR7" s="304">
        <f t="shared" si="17"/>
        <v>75</v>
      </c>
      <c r="AS7" s="304">
        <f t="shared" si="17"/>
        <v>76</v>
      </c>
      <c r="AT7" s="304">
        <f t="shared" si="17"/>
        <v>77</v>
      </c>
      <c r="AU7" s="304">
        <f t="shared" si="17"/>
        <v>78</v>
      </c>
      <c r="AV7" s="304">
        <f t="shared" si="17"/>
        <v>79</v>
      </c>
      <c r="AW7" s="304">
        <f t="shared" si="17"/>
        <v>80</v>
      </c>
      <c r="AX7" s="286">
        <f>AL7</f>
        <v>0</v>
      </c>
      <c r="AY7" s="297" t="str">
        <f>AM7</f>
        <v>様</v>
      </c>
      <c r="AZ7" s="304">
        <f>AW7+1</f>
        <v>81</v>
      </c>
      <c r="BA7" s="304">
        <f>AZ7+1</f>
        <v>82</v>
      </c>
      <c r="BB7" s="304">
        <f t="shared" ref="BB7:BI7" si="18">BA7+1</f>
        <v>83</v>
      </c>
      <c r="BC7" s="304">
        <f t="shared" si="18"/>
        <v>84</v>
      </c>
      <c r="BD7" s="304">
        <f t="shared" si="18"/>
        <v>85</v>
      </c>
      <c r="BE7" s="304">
        <f t="shared" si="18"/>
        <v>86</v>
      </c>
      <c r="BF7" s="304">
        <f t="shared" si="18"/>
        <v>87</v>
      </c>
      <c r="BG7" s="304">
        <f t="shared" si="18"/>
        <v>88</v>
      </c>
      <c r="BH7" s="304">
        <f t="shared" si="18"/>
        <v>89</v>
      </c>
      <c r="BI7" s="304">
        <f t="shared" si="18"/>
        <v>90</v>
      </c>
      <c r="BJ7" s="286">
        <f>AX7</f>
        <v>0</v>
      </c>
      <c r="BK7" s="297" t="str">
        <f>AY7</f>
        <v>様</v>
      </c>
      <c r="BL7" s="304">
        <f>BI7+1</f>
        <v>91</v>
      </c>
      <c r="BM7" s="304">
        <f>BL7+1</f>
        <v>92</v>
      </c>
      <c r="BN7" s="304">
        <f t="shared" ref="BN7:BU7" si="19">BM7+1</f>
        <v>93</v>
      </c>
      <c r="BO7" s="304">
        <f t="shared" si="19"/>
        <v>94</v>
      </c>
      <c r="BP7" s="304">
        <f t="shared" si="19"/>
        <v>95</v>
      </c>
      <c r="BQ7" s="304">
        <f t="shared" si="19"/>
        <v>96</v>
      </c>
      <c r="BR7" s="304">
        <f t="shared" si="19"/>
        <v>97</v>
      </c>
      <c r="BS7" s="304">
        <f t="shared" si="19"/>
        <v>98</v>
      </c>
      <c r="BT7" s="304">
        <f t="shared" si="19"/>
        <v>99</v>
      </c>
      <c r="BU7" s="304">
        <f t="shared" si="19"/>
        <v>100</v>
      </c>
    </row>
    <row r="8" spans="1:73" ht="39" customHeight="1">
      <c r="A8" s="286"/>
      <c r="B8" s="295" t="s">
        <v>367</v>
      </c>
      <c r="C8" s="296"/>
      <c r="D8" s="286"/>
      <c r="E8" s="286"/>
      <c r="F8" s="286"/>
      <c r="G8" s="286"/>
      <c r="H8" s="286"/>
      <c r="I8" s="286"/>
      <c r="J8" s="286"/>
      <c r="K8" s="286"/>
      <c r="L8" s="286"/>
      <c r="M8" s="286"/>
      <c r="N8" s="286"/>
      <c r="O8" s="305" t="s">
        <v>367</v>
      </c>
      <c r="P8" s="286"/>
      <c r="Q8" s="286"/>
      <c r="R8" s="286"/>
      <c r="S8" s="286"/>
      <c r="T8" s="286"/>
      <c r="U8" s="286"/>
      <c r="V8" s="286"/>
      <c r="W8" s="286"/>
      <c r="X8" s="286"/>
      <c r="Y8" s="286"/>
      <c r="Z8" s="286"/>
      <c r="AA8" s="305" t="s">
        <v>367</v>
      </c>
      <c r="AB8" s="286"/>
      <c r="AC8" s="286"/>
      <c r="AD8" s="286"/>
      <c r="AE8" s="286"/>
      <c r="AF8" s="286"/>
      <c r="AG8" s="286"/>
      <c r="AH8" s="286"/>
      <c r="AI8" s="286"/>
      <c r="AJ8" s="286"/>
      <c r="AK8" s="286"/>
      <c r="AL8" s="286"/>
      <c r="AM8" s="305" t="s">
        <v>367</v>
      </c>
      <c r="AN8" s="286"/>
      <c r="AO8" s="286"/>
      <c r="AP8" s="286"/>
      <c r="AQ8" s="286"/>
      <c r="AR8" s="286"/>
      <c r="AS8" s="286"/>
      <c r="AT8" s="286"/>
      <c r="AU8" s="286"/>
      <c r="AV8" s="286"/>
      <c r="AW8" s="286"/>
      <c r="AX8" s="286"/>
      <c r="AY8" s="305" t="s">
        <v>367</v>
      </c>
      <c r="AZ8" s="286"/>
      <c r="BA8" s="286"/>
      <c r="BB8" s="286"/>
      <c r="BC8" s="286"/>
      <c r="BD8" s="286"/>
      <c r="BE8" s="286"/>
      <c r="BF8" s="286"/>
      <c r="BG8" s="286"/>
      <c r="BH8" s="286"/>
      <c r="BI8" s="286"/>
      <c r="BJ8" s="286"/>
      <c r="BK8" s="305" t="s">
        <v>367</v>
      </c>
      <c r="BL8" s="286"/>
      <c r="BM8" s="286"/>
      <c r="BN8" s="286"/>
      <c r="BO8" s="286"/>
      <c r="BP8" s="286"/>
      <c r="BQ8" s="286"/>
      <c r="BR8" s="286"/>
      <c r="BS8" s="286"/>
      <c r="BT8" s="286"/>
      <c r="BU8" s="286"/>
    </row>
    <row r="9" spans="1:73" ht="39" customHeight="1">
      <c r="A9" s="286"/>
      <c r="B9" s="297" t="s">
        <v>365</v>
      </c>
      <c r="C9" s="303">
        <v>40</v>
      </c>
      <c r="D9" s="304">
        <f>C9+1</f>
        <v>41</v>
      </c>
      <c r="E9" s="304">
        <f>D9+1</f>
        <v>42</v>
      </c>
      <c r="F9" s="304">
        <f t="shared" si="6"/>
        <v>43</v>
      </c>
      <c r="G9" s="304">
        <f t="shared" si="6"/>
        <v>44</v>
      </c>
      <c r="H9" s="304">
        <f t="shared" si="6"/>
        <v>45</v>
      </c>
      <c r="I9" s="304">
        <f t="shared" si="6"/>
        <v>46</v>
      </c>
      <c r="J9" s="304">
        <f t="shared" si="6"/>
        <v>47</v>
      </c>
      <c r="K9" s="304">
        <f t="shared" si="6"/>
        <v>48</v>
      </c>
      <c r="L9" s="304">
        <f t="shared" si="6"/>
        <v>49</v>
      </c>
      <c r="M9" s="304">
        <f t="shared" si="6"/>
        <v>50</v>
      </c>
      <c r="N9" s="286">
        <f>A9</f>
        <v>0</v>
      </c>
      <c r="O9" s="297" t="str">
        <f>B9</f>
        <v>様</v>
      </c>
      <c r="P9" s="304">
        <f>M9+1</f>
        <v>51</v>
      </c>
      <c r="Q9" s="304">
        <f>P9+1</f>
        <v>52</v>
      </c>
      <c r="R9" s="304">
        <f t="shared" si="7"/>
        <v>53</v>
      </c>
      <c r="S9" s="304">
        <f t="shared" si="7"/>
        <v>54</v>
      </c>
      <c r="T9" s="304">
        <f t="shared" si="7"/>
        <v>55</v>
      </c>
      <c r="U9" s="304">
        <f t="shared" si="7"/>
        <v>56</v>
      </c>
      <c r="V9" s="304">
        <f t="shared" si="7"/>
        <v>57</v>
      </c>
      <c r="W9" s="304">
        <f t="shared" si="7"/>
        <v>58</v>
      </c>
      <c r="X9" s="304">
        <f t="shared" si="7"/>
        <v>59</v>
      </c>
      <c r="Y9" s="304">
        <f t="shared" si="7"/>
        <v>60</v>
      </c>
      <c r="Z9" s="286">
        <f>N9</f>
        <v>0</v>
      </c>
      <c r="AA9" s="297" t="str">
        <f>O9</f>
        <v>様</v>
      </c>
      <c r="AB9" s="304">
        <f>Y9+1</f>
        <v>61</v>
      </c>
      <c r="AC9" s="304">
        <f>AB9+1</f>
        <v>62</v>
      </c>
      <c r="AD9" s="304">
        <f t="shared" ref="AD9:AK9" si="20">AC9+1</f>
        <v>63</v>
      </c>
      <c r="AE9" s="304">
        <f t="shared" si="20"/>
        <v>64</v>
      </c>
      <c r="AF9" s="304">
        <f t="shared" si="20"/>
        <v>65</v>
      </c>
      <c r="AG9" s="304">
        <f t="shared" si="20"/>
        <v>66</v>
      </c>
      <c r="AH9" s="304">
        <f t="shared" si="20"/>
        <v>67</v>
      </c>
      <c r="AI9" s="304">
        <f t="shared" si="20"/>
        <v>68</v>
      </c>
      <c r="AJ9" s="304">
        <f t="shared" si="20"/>
        <v>69</v>
      </c>
      <c r="AK9" s="304">
        <f t="shared" si="20"/>
        <v>70</v>
      </c>
      <c r="AL9" s="286">
        <f>Z9</f>
        <v>0</v>
      </c>
      <c r="AM9" s="297" t="str">
        <f>AA9</f>
        <v>様</v>
      </c>
      <c r="AN9" s="304">
        <f>AK9+1</f>
        <v>71</v>
      </c>
      <c r="AO9" s="304">
        <f>AN9+1</f>
        <v>72</v>
      </c>
      <c r="AP9" s="304">
        <f t="shared" ref="AP9:AW9" si="21">AO9+1</f>
        <v>73</v>
      </c>
      <c r="AQ9" s="304">
        <f t="shared" si="21"/>
        <v>74</v>
      </c>
      <c r="AR9" s="304">
        <f t="shared" si="21"/>
        <v>75</v>
      </c>
      <c r="AS9" s="304">
        <f t="shared" si="21"/>
        <v>76</v>
      </c>
      <c r="AT9" s="304">
        <f t="shared" si="21"/>
        <v>77</v>
      </c>
      <c r="AU9" s="304">
        <f t="shared" si="21"/>
        <v>78</v>
      </c>
      <c r="AV9" s="304">
        <f t="shared" si="21"/>
        <v>79</v>
      </c>
      <c r="AW9" s="304">
        <f t="shared" si="21"/>
        <v>80</v>
      </c>
      <c r="AX9" s="286">
        <f>AL9</f>
        <v>0</v>
      </c>
      <c r="AY9" s="297" t="str">
        <f>AM9</f>
        <v>様</v>
      </c>
      <c r="AZ9" s="304">
        <f>AW9+1</f>
        <v>81</v>
      </c>
      <c r="BA9" s="304">
        <f>AZ9+1</f>
        <v>82</v>
      </c>
      <c r="BB9" s="304">
        <f t="shared" ref="BB9:BI9" si="22">BA9+1</f>
        <v>83</v>
      </c>
      <c r="BC9" s="304">
        <f t="shared" si="22"/>
        <v>84</v>
      </c>
      <c r="BD9" s="304">
        <f t="shared" si="22"/>
        <v>85</v>
      </c>
      <c r="BE9" s="304">
        <f t="shared" si="22"/>
        <v>86</v>
      </c>
      <c r="BF9" s="304">
        <f t="shared" si="22"/>
        <v>87</v>
      </c>
      <c r="BG9" s="304">
        <f t="shared" si="22"/>
        <v>88</v>
      </c>
      <c r="BH9" s="304">
        <f t="shared" si="22"/>
        <v>89</v>
      </c>
      <c r="BI9" s="304">
        <f t="shared" si="22"/>
        <v>90</v>
      </c>
      <c r="BJ9" s="286">
        <f>AX9</f>
        <v>0</v>
      </c>
      <c r="BK9" s="297" t="str">
        <f>AY9</f>
        <v>様</v>
      </c>
      <c r="BL9" s="304">
        <f>BI9+1</f>
        <v>91</v>
      </c>
      <c r="BM9" s="304">
        <f>BL9+1</f>
        <v>92</v>
      </c>
      <c r="BN9" s="304">
        <f t="shared" ref="BN9:BU9" si="23">BM9+1</f>
        <v>93</v>
      </c>
      <c r="BO9" s="304">
        <f t="shared" si="23"/>
        <v>94</v>
      </c>
      <c r="BP9" s="304">
        <f t="shared" si="23"/>
        <v>95</v>
      </c>
      <c r="BQ9" s="304">
        <f t="shared" si="23"/>
        <v>96</v>
      </c>
      <c r="BR9" s="304">
        <f t="shared" si="23"/>
        <v>97</v>
      </c>
      <c r="BS9" s="304">
        <f t="shared" si="23"/>
        <v>98</v>
      </c>
      <c r="BT9" s="304">
        <f t="shared" si="23"/>
        <v>99</v>
      </c>
      <c r="BU9" s="304">
        <f t="shared" si="23"/>
        <v>100</v>
      </c>
    </row>
    <row r="10" spans="1:73" ht="39" customHeight="1">
      <c r="A10" s="286"/>
      <c r="B10" s="295" t="s">
        <v>367</v>
      </c>
      <c r="C10" s="296"/>
      <c r="D10" s="286"/>
      <c r="E10" s="286"/>
      <c r="F10" s="286"/>
      <c r="G10" s="286"/>
      <c r="H10" s="286"/>
      <c r="I10" s="286"/>
      <c r="J10" s="286"/>
      <c r="K10" s="286"/>
      <c r="L10" s="286"/>
      <c r="M10" s="286"/>
      <c r="N10" s="286"/>
      <c r="O10" s="305" t="s">
        <v>367</v>
      </c>
      <c r="P10" s="286"/>
      <c r="Q10" s="286"/>
      <c r="R10" s="286"/>
      <c r="S10" s="286"/>
      <c r="T10" s="286"/>
      <c r="U10" s="286"/>
      <c r="V10" s="286"/>
      <c r="W10" s="286"/>
      <c r="X10" s="286"/>
      <c r="Y10" s="286"/>
      <c r="Z10" s="286"/>
      <c r="AA10" s="305" t="s">
        <v>367</v>
      </c>
      <c r="AB10" s="286"/>
      <c r="AC10" s="286"/>
      <c r="AD10" s="286"/>
      <c r="AE10" s="286"/>
      <c r="AF10" s="286"/>
      <c r="AG10" s="286"/>
      <c r="AH10" s="286"/>
      <c r="AI10" s="286"/>
      <c r="AJ10" s="286"/>
      <c r="AK10" s="286"/>
      <c r="AL10" s="286"/>
      <c r="AM10" s="305" t="s">
        <v>367</v>
      </c>
      <c r="AN10" s="286"/>
      <c r="AO10" s="286"/>
      <c r="AP10" s="286"/>
      <c r="AQ10" s="286"/>
      <c r="AR10" s="286"/>
      <c r="AS10" s="286"/>
      <c r="AT10" s="286"/>
      <c r="AU10" s="286"/>
      <c r="AV10" s="286"/>
      <c r="AW10" s="286"/>
      <c r="AX10" s="286"/>
      <c r="AY10" s="305" t="s">
        <v>367</v>
      </c>
      <c r="AZ10" s="286"/>
      <c r="BA10" s="286"/>
      <c r="BB10" s="286"/>
      <c r="BC10" s="286"/>
      <c r="BD10" s="286"/>
      <c r="BE10" s="286"/>
      <c r="BF10" s="286"/>
      <c r="BG10" s="286"/>
      <c r="BH10" s="286"/>
      <c r="BI10" s="286"/>
      <c r="BJ10" s="286"/>
      <c r="BK10" s="305" t="s">
        <v>367</v>
      </c>
      <c r="BL10" s="286"/>
      <c r="BM10" s="286"/>
      <c r="BN10" s="286"/>
      <c r="BO10" s="286"/>
      <c r="BP10" s="286"/>
      <c r="BQ10" s="286"/>
      <c r="BR10" s="286"/>
      <c r="BS10" s="286"/>
      <c r="BT10" s="286"/>
      <c r="BU10" s="286"/>
    </row>
    <row r="11" spans="1:73" ht="39" customHeight="1">
      <c r="A11" s="286"/>
      <c r="B11" s="297" t="s">
        <v>365</v>
      </c>
      <c r="C11" s="303">
        <v>40</v>
      </c>
      <c r="D11" s="304">
        <f>C11+1</f>
        <v>41</v>
      </c>
      <c r="E11" s="304">
        <f>D11+1</f>
        <v>42</v>
      </c>
      <c r="F11" s="304">
        <f t="shared" si="6"/>
        <v>43</v>
      </c>
      <c r="G11" s="304">
        <f t="shared" si="6"/>
        <v>44</v>
      </c>
      <c r="H11" s="304">
        <f t="shared" si="6"/>
        <v>45</v>
      </c>
      <c r="I11" s="304">
        <f t="shared" si="6"/>
        <v>46</v>
      </c>
      <c r="J11" s="304">
        <f t="shared" si="6"/>
        <v>47</v>
      </c>
      <c r="K11" s="304">
        <f t="shared" si="6"/>
        <v>48</v>
      </c>
      <c r="L11" s="304">
        <f t="shared" si="6"/>
        <v>49</v>
      </c>
      <c r="M11" s="304">
        <f t="shared" si="6"/>
        <v>50</v>
      </c>
      <c r="N11" s="286"/>
      <c r="O11" s="297" t="str">
        <f>B11</f>
        <v>様</v>
      </c>
      <c r="P11" s="304">
        <f>M11+1</f>
        <v>51</v>
      </c>
      <c r="Q11" s="304">
        <f>P11+1</f>
        <v>52</v>
      </c>
      <c r="R11" s="304">
        <f t="shared" si="7"/>
        <v>53</v>
      </c>
      <c r="S11" s="304">
        <f t="shared" si="7"/>
        <v>54</v>
      </c>
      <c r="T11" s="304">
        <f t="shared" si="7"/>
        <v>55</v>
      </c>
      <c r="U11" s="304">
        <f t="shared" si="7"/>
        <v>56</v>
      </c>
      <c r="V11" s="304">
        <f t="shared" si="7"/>
        <v>57</v>
      </c>
      <c r="W11" s="304">
        <f t="shared" si="7"/>
        <v>58</v>
      </c>
      <c r="X11" s="304">
        <f t="shared" si="7"/>
        <v>59</v>
      </c>
      <c r="Y11" s="304">
        <f t="shared" si="7"/>
        <v>60</v>
      </c>
      <c r="Z11" s="286">
        <f>N11</f>
        <v>0</v>
      </c>
      <c r="AA11" s="297" t="str">
        <f>O11</f>
        <v>様</v>
      </c>
      <c r="AB11" s="304">
        <f>Y11+1</f>
        <v>61</v>
      </c>
      <c r="AC11" s="304">
        <f>AB11+1</f>
        <v>62</v>
      </c>
      <c r="AD11" s="304">
        <f t="shared" ref="AD11:AK13" si="24">AC11+1</f>
        <v>63</v>
      </c>
      <c r="AE11" s="304">
        <f t="shared" si="24"/>
        <v>64</v>
      </c>
      <c r="AF11" s="304">
        <f t="shared" si="24"/>
        <v>65</v>
      </c>
      <c r="AG11" s="304">
        <f t="shared" si="24"/>
        <v>66</v>
      </c>
      <c r="AH11" s="304">
        <f t="shared" si="24"/>
        <v>67</v>
      </c>
      <c r="AI11" s="304">
        <f t="shared" si="24"/>
        <v>68</v>
      </c>
      <c r="AJ11" s="304">
        <f t="shared" si="24"/>
        <v>69</v>
      </c>
      <c r="AK11" s="304">
        <f t="shared" si="24"/>
        <v>70</v>
      </c>
      <c r="AL11" s="286">
        <f>Z11</f>
        <v>0</v>
      </c>
      <c r="AM11" s="297" t="str">
        <f>AA11</f>
        <v>様</v>
      </c>
      <c r="AN11" s="304">
        <f>AK11+1</f>
        <v>71</v>
      </c>
      <c r="AO11" s="304">
        <f>AN11+1</f>
        <v>72</v>
      </c>
      <c r="AP11" s="304">
        <f t="shared" ref="AP11:AW11" si="25">AO11+1</f>
        <v>73</v>
      </c>
      <c r="AQ11" s="304">
        <f t="shared" si="25"/>
        <v>74</v>
      </c>
      <c r="AR11" s="304">
        <f t="shared" si="25"/>
        <v>75</v>
      </c>
      <c r="AS11" s="304">
        <f t="shared" si="25"/>
        <v>76</v>
      </c>
      <c r="AT11" s="304">
        <f t="shared" si="25"/>
        <v>77</v>
      </c>
      <c r="AU11" s="304">
        <f t="shared" si="25"/>
        <v>78</v>
      </c>
      <c r="AV11" s="304">
        <f t="shared" si="25"/>
        <v>79</v>
      </c>
      <c r="AW11" s="304">
        <f t="shared" si="25"/>
        <v>80</v>
      </c>
      <c r="AX11" s="286">
        <f>AL11</f>
        <v>0</v>
      </c>
      <c r="AY11" s="297" t="str">
        <f>AM11</f>
        <v>様</v>
      </c>
      <c r="AZ11" s="304">
        <f>AW11+1</f>
        <v>81</v>
      </c>
      <c r="BA11" s="304">
        <f>AZ11+1</f>
        <v>82</v>
      </c>
      <c r="BB11" s="304">
        <f t="shared" ref="BB11:BI11" si="26">BA11+1</f>
        <v>83</v>
      </c>
      <c r="BC11" s="304">
        <f t="shared" si="26"/>
        <v>84</v>
      </c>
      <c r="BD11" s="304">
        <f t="shared" si="26"/>
        <v>85</v>
      </c>
      <c r="BE11" s="304">
        <f t="shared" si="26"/>
        <v>86</v>
      </c>
      <c r="BF11" s="304">
        <f t="shared" si="26"/>
        <v>87</v>
      </c>
      <c r="BG11" s="304">
        <f t="shared" si="26"/>
        <v>88</v>
      </c>
      <c r="BH11" s="304">
        <f t="shared" si="26"/>
        <v>89</v>
      </c>
      <c r="BI11" s="304">
        <f t="shared" si="26"/>
        <v>90</v>
      </c>
      <c r="BJ11" s="286">
        <f>AX11</f>
        <v>0</v>
      </c>
      <c r="BK11" s="297" t="str">
        <f>AY11</f>
        <v>様</v>
      </c>
      <c r="BL11" s="304">
        <f>BI11+1</f>
        <v>91</v>
      </c>
      <c r="BM11" s="304">
        <f>BL11+1</f>
        <v>92</v>
      </c>
      <c r="BN11" s="304">
        <f t="shared" ref="BN11:BU11" si="27">BM11+1</f>
        <v>93</v>
      </c>
      <c r="BO11" s="304">
        <f t="shared" si="27"/>
        <v>94</v>
      </c>
      <c r="BP11" s="304">
        <f t="shared" si="27"/>
        <v>95</v>
      </c>
      <c r="BQ11" s="304">
        <f t="shared" si="27"/>
        <v>96</v>
      </c>
      <c r="BR11" s="304">
        <f t="shared" si="27"/>
        <v>97</v>
      </c>
      <c r="BS11" s="304">
        <f t="shared" si="27"/>
        <v>98</v>
      </c>
      <c r="BT11" s="304">
        <f t="shared" si="27"/>
        <v>99</v>
      </c>
      <c r="BU11" s="304">
        <f t="shared" si="27"/>
        <v>100</v>
      </c>
    </row>
    <row r="12" spans="1:73" ht="39" customHeight="1">
      <c r="A12" s="300"/>
      <c r="B12" s="301" t="s">
        <v>367</v>
      </c>
      <c r="C12" s="302"/>
      <c r="D12" s="300"/>
      <c r="E12" s="300"/>
      <c r="F12" s="300"/>
      <c r="G12" s="300"/>
      <c r="H12" s="300"/>
      <c r="I12" s="300"/>
      <c r="J12" s="300"/>
      <c r="K12" s="300"/>
      <c r="L12" s="300"/>
      <c r="M12" s="300"/>
      <c r="N12" s="300"/>
      <c r="O12" s="306" t="s">
        <v>367</v>
      </c>
      <c r="P12" s="300"/>
      <c r="Q12" s="300"/>
      <c r="R12" s="300"/>
      <c r="S12" s="300"/>
      <c r="T12" s="300"/>
      <c r="U12" s="300"/>
      <c r="V12" s="300"/>
      <c r="W12" s="300"/>
      <c r="X12" s="300"/>
      <c r="Y12" s="300"/>
      <c r="Z12" s="300"/>
      <c r="AA12" s="306" t="s">
        <v>367</v>
      </c>
      <c r="AB12" s="300"/>
      <c r="AC12" s="300"/>
      <c r="AD12" s="300"/>
      <c r="AE12" s="300"/>
      <c r="AF12" s="300"/>
      <c r="AG12" s="300"/>
      <c r="AH12" s="300"/>
      <c r="AI12" s="300"/>
      <c r="AJ12" s="300"/>
      <c r="AK12" s="300"/>
      <c r="AL12" s="300"/>
      <c r="AM12" s="306" t="s">
        <v>367</v>
      </c>
      <c r="AN12" s="300"/>
      <c r="AO12" s="300"/>
      <c r="AP12" s="300"/>
      <c r="AQ12" s="300"/>
      <c r="AR12" s="300"/>
      <c r="AS12" s="300"/>
      <c r="AT12" s="300"/>
      <c r="AU12" s="300"/>
      <c r="AV12" s="300"/>
      <c r="AW12" s="300"/>
      <c r="AX12" s="300"/>
      <c r="AY12" s="306" t="s">
        <v>367</v>
      </c>
      <c r="AZ12" s="300"/>
      <c r="BA12" s="300"/>
      <c r="BB12" s="300"/>
      <c r="BC12" s="300"/>
      <c r="BD12" s="300"/>
      <c r="BE12" s="300"/>
      <c r="BF12" s="300"/>
      <c r="BG12" s="300"/>
      <c r="BH12" s="300"/>
      <c r="BI12" s="300"/>
      <c r="BJ12" s="300"/>
      <c r="BK12" s="306" t="s">
        <v>367</v>
      </c>
      <c r="BL12" s="300"/>
      <c r="BM12" s="300"/>
      <c r="BN12" s="300"/>
      <c r="BO12" s="300"/>
      <c r="BP12" s="300"/>
      <c r="BQ12" s="300"/>
      <c r="BR12" s="300"/>
      <c r="BS12" s="300"/>
      <c r="BT12" s="300"/>
      <c r="BU12" s="300"/>
    </row>
    <row r="13" spans="1:73" ht="39" customHeight="1">
      <c r="A13" s="286"/>
      <c r="B13" s="297" t="s">
        <v>365</v>
      </c>
      <c r="C13" s="303">
        <v>40</v>
      </c>
      <c r="D13" s="304">
        <f>C13+1</f>
        <v>41</v>
      </c>
      <c r="E13" s="304">
        <f>D13+1</f>
        <v>42</v>
      </c>
      <c r="F13" s="304">
        <f t="shared" si="6"/>
        <v>43</v>
      </c>
      <c r="G13" s="304">
        <f t="shared" si="6"/>
        <v>44</v>
      </c>
      <c r="H13" s="304">
        <f t="shared" si="6"/>
        <v>45</v>
      </c>
      <c r="I13" s="304">
        <f t="shared" si="6"/>
        <v>46</v>
      </c>
      <c r="J13" s="304">
        <f t="shared" si="6"/>
        <v>47</v>
      </c>
      <c r="K13" s="304">
        <f t="shared" si="6"/>
        <v>48</v>
      </c>
      <c r="L13" s="304">
        <f t="shared" si="6"/>
        <v>49</v>
      </c>
      <c r="M13" s="304">
        <f t="shared" si="6"/>
        <v>50</v>
      </c>
      <c r="N13" s="286">
        <f>A13</f>
        <v>0</v>
      </c>
      <c r="O13" s="297" t="str">
        <f>B13</f>
        <v>様</v>
      </c>
      <c r="P13" s="304">
        <f>M13+1</f>
        <v>51</v>
      </c>
      <c r="Q13" s="304">
        <f>P13+1</f>
        <v>52</v>
      </c>
      <c r="R13" s="304">
        <f t="shared" si="7"/>
        <v>53</v>
      </c>
      <c r="S13" s="304">
        <f t="shared" si="7"/>
        <v>54</v>
      </c>
      <c r="T13" s="304">
        <f t="shared" si="7"/>
        <v>55</v>
      </c>
      <c r="U13" s="304">
        <f t="shared" si="7"/>
        <v>56</v>
      </c>
      <c r="V13" s="304">
        <f t="shared" si="7"/>
        <v>57</v>
      </c>
      <c r="W13" s="304">
        <f t="shared" si="7"/>
        <v>58</v>
      </c>
      <c r="X13" s="304">
        <f t="shared" si="7"/>
        <v>59</v>
      </c>
      <c r="Y13" s="304">
        <f t="shared" si="7"/>
        <v>60</v>
      </c>
      <c r="Z13" s="286">
        <f>N13</f>
        <v>0</v>
      </c>
      <c r="AA13" s="297" t="str">
        <f>O13</f>
        <v>様</v>
      </c>
      <c r="AB13" s="304">
        <f>Y13+1</f>
        <v>61</v>
      </c>
      <c r="AC13" s="304">
        <f>AB13+1</f>
        <v>62</v>
      </c>
      <c r="AD13" s="304">
        <f t="shared" si="24"/>
        <v>63</v>
      </c>
      <c r="AE13" s="304">
        <f t="shared" si="24"/>
        <v>64</v>
      </c>
      <c r="AF13" s="304">
        <f t="shared" si="24"/>
        <v>65</v>
      </c>
      <c r="AG13" s="304">
        <f t="shared" si="24"/>
        <v>66</v>
      </c>
      <c r="AH13" s="304">
        <f t="shared" si="24"/>
        <v>67</v>
      </c>
      <c r="AI13" s="304">
        <f t="shared" si="24"/>
        <v>68</v>
      </c>
      <c r="AJ13" s="304">
        <f t="shared" si="24"/>
        <v>69</v>
      </c>
      <c r="AK13" s="304">
        <f t="shared" si="24"/>
        <v>70</v>
      </c>
      <c r="AL13" s="286">
        <f>Z13</f>
        <v>0</v>
      </c>
      <c r="AM13" s="297" t="str">
        <f>AA13</f>
        <v>様</v>
      </c>
      <c r="AN13" s="304">
        <f>AK13+1</f>
        <v>71</v>
      </c>
      <c r="AO13" s="304">
        <f>AN13+1</f>
        <v>72</v>
      </c>
      <c r="AP13" s="304">
        <f t="shared" ref="AP13:AW13" si="28">AO13+1</f>
        <v>73</v>
      </c>
      <c r="AQ13" s="304">
        <f t="shared" si="28"/>
        <v>74</v>
      </c>
      <c r="AR13" s="304">
        <f t="shared" si="28"/>
        <v>75</v>
      </c>
      <c r="AS13" s="304">
        <f t="shared" si="28"/>
        <v>76</v>
      </c>
      <c r="AT13" s="304">
        <f t="shared" si="28"/>
        <v>77</v>
      </c>
      <c r="AU13" s="304">
        <f t="shared" si="28"/>
        <v>78</v>
      </c>
      <c r="AV13" s="304">
        <f t="shared" si="28"/>
        <v>79</v>
      </c>
      <c r="AW13" s="304">
        <f t="shared" si="28"/>
        <v>80</v>
      </c>
      <c r="AX13" s="286">
        <f>AL13</f>
        <v>0</v>
      </c>
      <c r="AY13" s="297" t="str">
        <f>AM13</f>
        <v>様</v>
      </c>
      <c r="AZ13" s="304">
        <f>AW13+1</f>
        <v>81</v>
      </c>
      <c r="BA13" s="304">
        <f>AZ13+1</f>
        <v>82</v>
      </c>
      <c r="BB13" s="304">
        <f t="shared" ref="BB13:BI13" si="29">BA13+1</f>
        <v>83</v>
      </c>
      <c r="BC13" s="304">
        <f t="shared" si="29"/>
        <v>84</v>
      </c>
      <c r="BD13" s="304">
        <f t="shared" si="29"/>
        <v>85</v>
      </c>
      <c r="BE13" s="304">
        <f t="shared" si="29"/>
        <v>86</v>
      </c>
      <c r="BF13" s="304">
        <f t="shared" si="29"/>
        <v>87</v>
      </c>
      <c r="BG13" s="304">
        <f t="shared" si="29"/>
        <v>88</v>
      </c>
      <c r="BH13" s="304">
        <f t="shared" si="29"/>
        <v>89</v>
      </c>
      <c r="BI13" s="304">
        <f t="shared" si="29"/>
        <v>90</v>
      </c>
      <c r="BJ13" s="286">
        <f>AX13</f>
        <v>0</v>
      </c>
      <c r="BK13" s="297" t="str">
        <f>AY13</f>
        <v>様</v>
      </c>
      <c r="BL13" s="304">
        <f>BI13+1</f>
        <v>91</v>
      </c>
      <c r="BM13" s="304">
        <f>BL13+1</f>
        <v>92</v>
      </c>
      <c r="BN13" s="304">
        <f t="shared" ref="BN13:BU13" si="30">BM13+1</f>
        <v>93</v>
      </c>
      <c r="BO13" s="304">
        <f t="shared" si="30"/>
        <v>94</v>
      </c>
      <c r="BP13" s="304">
        <f t="shared" si="30"/>
        <v>95</v>
      </c>
      <c r="BQ13" s="304">
        <f t="shared" si="30"/>
        <v>96</v>
      </c>
      <c r="BR13" s="304">
        <f t="shared" si="30"/>
        <v>97</v>
      </c>
      <c r="BS13" s="304">
        <f t="shared" si="30"/>
        <v>98</v>
      </c>
      <c r="BT13" s="304">
        <f t="shared" si="30"/>
        <v>99</v>
      </c>
      <c r="BU13" s="304">
        <f t="shared" si="30"/>
        <v>100</v>
      </c>
    </row>
    <row r="14" spans="1:73" ht="39" customHeight="1">
      <c r="A14" s="286"/>
      <c r="B14" s="295" t="s">
        <v>367</v>
      </c>
      <c r="C14" s="296"/>
      <c r="D14" s="286"/>
      <c r="E14" s="286"/>
      <c r="F14" s="286"/>
      <c r="G14" s="286"/>
      <c r="H14" s="286"/>
      <c r="I14" s="286"/>
      <c r="J14" s="286"/>
      <c r="K14" s="286"/>
      <c r="L14" s="286"/>
      <c r="M14" s="286"/>
      <c r="N14" s="286"/>
      <c r="O14" s="305" t="s">
        <v>367</v>
      </c>
      <c r="P14" s="286"/>
      <c r="Q14" s="286"/>
      <c r="R14" s="286"/>
      <c r="S14" s="286"/>
      <c r="T14" s="286"/>
      <c r="U14" s="286"/>
      <c r="V14" s="286"/>
      <c r="W14" s="286"/>
      <c r="X14" s="286"/>
      <c r="Y14" s="286"/>
      <c r="Z14" s="286"/>
      <c r="AA14" s="305" t="s">
        <v>367</v>
      </c>
      <c r="AB14" s="286"/>
      <c r="AC14" s="286"/>
      <c r="AD14" s="286"/>
      <c r="AE14" s="286"/>
      <c r="AF14" s="286"/>
      <c r="AG14" s="286"/>
      <c r="AH14" s="286"/>
      <c r="AI14" s="286"/>
      <c r="AJ14" s="286"/>
      <c r="AK14" s="286"/>
      <c r="AL14" s="286"/>
      <c r="AM14" s="305" t="s">
        <v>367</v>
      </c>
      <c r="AN14" s="286"/>
      <c r="AO14" s="286"/>
      <c r="AP14" s="286"/>
      <c r="AQ14" s="286"/>
      <c r="AR14" s="286"/>
      <c r="AS14" s="286"/>
      <c r="AT14" s="286"/>
      <c r="AU14" s="286"/>
      <c r="AV14" s="286"/>
      <c r="AW14" s="286"/>
      <c r="AX14" s="286"/>
      <c r="AY14" s="305" t="s">
        <v>367</v>
      </c>
      <c r="AZ14" s="286"/>
      <c r="BA14" s="286"/>
      <c r="BB14" s="286"/>
      <c r="BC14" s="286"/>
      <c r="BD14" s="286"/>
      <c r="BE14" s="286"/>
      <c r="BF14" s="286"/>
      <c r="BG14" s="286"/>
      <c r="BH14" s="286"/>
      <c r="BI14" s="286"/>
      <c r="BJ14" s="286"/>
      <c r="BK14" s="305" t="s">
        <v>367</v>
      </c>
      <c r="BL14" s="286"/>
      <c r="BM14" s="286"/>
      <c r="BN14" s="286"/>
      <c r="BO14" s="286"/>
      <c r="BP14" s="286"/>
      <c r="BQ14" s="286"/>
      <c r="BR14" s="286"/>
      <c r="BS14" s="286"/>
      <c r="BT14" s="286"/>
      <c r="BU14" s="286"/>
    </row>
    <row r="15" spans="1:73" ht="39" customHeight="1">
      <c r="A15" s="286"/>
      <c r="B15" s="297" t="s">
        <v>365</v>
      </c>
      <c r="C15" s="303">
        <v>40</v>
      </c>
      <c r="D15" s="304">
        <f>C15+1</f>
        <v>41</v>
      </c>
      <c r="E15" s="304">
        <f>D15+1</f>
        <v>42</v>
      </c>
      <c r="F15" s="304">
        <f t="shared" si="6"/>
        <v>43</v>
      </c>
      <c r="G15" s="304">
        <f t="shared" si="6"/>
        <v>44</v>
      </c>
      <c r="H15" s="304">
        <f t="shared" si="6"/>
        <v>45</v>
      </c>
      <c r="I15" s="304">
        <f t="shared" si="6"/>
        <v>46</v>
      </c>
      <c r="J15" s="304">
        <f t="shared" si="6"/>
        <v>47</v>
      </c>
      <c r="K15" s="304">
        <f t="shared" si="6"/>
        <v>48</v>
      </c>
      <c r="L15" s="304">
        <f t="shared" si="6"/>
        <v>49</v>
      </c>
      <c r="M15" s="304">
        <f t="shared" si="6"/>
        <v>50</v>
      </c>
      <c r="N15" s="286">
        <f>A15</f>
        <v>0</v>
      </c>
      <c r="O15" s="297" t="str">
        <f>B15</f>
        <v>様</v>
      </c>
      <c r="P15" s="304">
        <f>M15+1</f>
        <v>51</v>
      </c>
      <c r="Q15" s="304">
        <f>P15+1</f>
        <v>52</v>
      </c>
      <c r="R15" s="304">
        <f t="shared" ref="R15:Y15" si="31">Q15+1</f>
        <v>53</v>
      </c>
      <c r="S15" s="304">
        <f t="shared" si="31"/>
        <v>54</v>
      </c>
      <c r="T15" s="304">
        <f t="shared" si="31"/>
        <v>55</v>
      </c>
      <c r="U15" s="304">
        <f t="shared" si="31"/>
        <v>56</v>
      </c>
      <c r="V15" s="304">
        <f t="shared" si="31"/>
        <v>57</v>
      </c>
      <c r="W15" s="304">
        <f t="shared" si="31"/>
        <v>58</v>
      </c>
      <c r="X15" s="304">
        <f t="shared" si="31"/>
        <v>59</v>
      </c>
      <c r="Y15" s="304">
        <f t="shared" si="31"/>
        <v>60</v>
      </c>
      <c r="Z15" s="286">
        <f>N15</f>
        <v>0</v>
      </c>
      <c r="AA15" s="297" t="str">
        <f>O15</f>
        <v>様</v>
      </c>
      <c r="AB15" s="304">
        <f>Y15+1</f>
        <v>61</v>
      </c>
      <c r="AC15" s="304">
        <f>AB15+1</f>
        <v>62</v>
      </c>
      <c r="AD15" s="304">
        <f t="shared" ref="AD15:AK15" si="32">AC15+1</f>
        <v>63</v>
      </c>
      <c r="AE15" s="304">
        <f t="shared" si="32"/>
        <v>64</v>
      </c>
      <c r="AF15" s="304">
        <f t="shared" si="32"/>
        <v>65</v>
      </c>
      <c r="AG15" s="304">
        <f t="shared" si="32"/>
        <v>66</v>
      </c>
      <c r="AH15" s="304">
        <f t="shared" si="32"/>
        <v>67</v>
      </c>
      <c r="AI15" s="304">
        <f t="shared" si="32"/>
        <v>68</v>
      </c>
      <c r="AJ15" s="304">
        <f t="shared" si="32"/>
        <v>69</v>
      </c>
      <c r="AK15" s="304">
        <f t="shared" si="32"/>
        <v>70</v>
      </c>
      <c r="AL15" s="286">
        <f>Z15</f>
        <v>0</v>
      </c>
      <c r="AM15" s="297" t="str">
        <f>AA15</f>
        <v>様</v>
      </c>
      <c r="AN15" s="304">
        <f>AK15+1</f>
        <v>71</v>
      </c>
      <c r="AO15" s="304">
        <f>AN15+1</f>
        <v>72</v>
      </c>
      <c r="AP15" s="304">
        <f t="shared" ref="AP15:AW15" si="33">AO15+1</f>
        <v>73</v>
      </c>
      <c r="AQ15" s="304">
        <f t="shared" si="33"/>
        <v>74</v>
      </c>
      <c r="AR15" s="304">
        <f t="shared" si="33"/>
        <v>75</v>
      </c>
      <c r="AS15" s="304">
        <f t="shared" si="33"/>
        <v>76</v>
      </c>
      <c r="AT15" s="304">
        <f t="shared" si="33"/>
        <v>77</v>
      </c>
      <c r="AU15" s="304">
        <f t="shared" si="33"/>
        <v>78</v>
      </c>
      <c r="AV15" s="304">
        <f t="shared" si="33"/>
        <v>79</v>
      </c>
      <c r="AW15" s="304">
        <f t="shared" si="33"/>
        <v>80</v>
      </c>
      <c r="AX15" s="286">
        <f>AL15</f>
        <v>0</v>
      </c>
      <c r="AY15" s="297" t="str">
        <f>AM15</f>
        <v>様</v>
      </c>
      <c r="AZ15" s="304">
        <f>AW15+1</f>
        <v>81</v>
      </c>
      <c r="BA15" s="304">
        <f>AZ15+1</f>
        <v>82</v>
      </c>
      <c r="BB15" s="304">
        <f t="shared" ref="BB15:BI15" si="34">BA15+1</f>
        <v>83</v>
      </c>
      <c r="BC15" s="304">
        <f t="shared" si="34"/>
        <v>84</v>
      </c>
      <c r="BD15" s="304">
        <f t="shared" si="34"/>
        <v>85</v>
      </c>
      <c r="BE15" s="304">
        <f t="shared" si="34"/>
        <v>86</v>
      </c>
      <c r="BF15" s="304">
        <f t="shared" si="34"/>
        <v>87</v>
      </c>
      <c r="BG15" s="304">
        <f t="shared" si="34"/>
        <v>88</v>
      </c>
      <c r="BH15" s="304">
        <f t="shared" si="34"/>
        <v>89</v>
      </c>
      <c r="BI15" s="304">
        <f t="shared" si="34"/>
        <v>90</v>
      </c>
      <c r="BJ15" s="286">
        <f>AX15</f>
        <v>0</v>
      </c>
      <c r="BK15" s="297" t="str">
        <f>AY15</f>
        <v>様</v>
      </c>
      <c r="BL15" s="304">
        <f>BI15+1</f>
        <v>91</v>
      </c>
      <c r="BM15" s="304">
        <f>BL15+1</f>
        <v>92</v>
      </c>
      <c r="BN15" s="304">
        <f t="shared" ref="BN15:BU15" si="35">BM15+1</f>
        <v>93</v>
      </c>
      <c r="BO15" s="304">
        <f t="shared" si="35"/>
        <v>94</v>
      </c>
      <c r="BP15" s="304">
        <f t="shared" si="35"/>
        <v>95</v>
      </c>
      <c r="BQ15" s="304">
        <f t="shared" si="35"/>
        <v>96</v>
      </c>
      <c r="BR15" s="304">
        <f t="shared" si="35"/>
        <v>97</v>
      </c>
      <c r="BS15" s="304">
        <f t="shared" si="35"/>
        <v>98</v>
      </c>
      <c r="BT15" s="304">
        <f t="shared" si="35"/>
        <v>99</v>
      </c>
      <c r="BU15" s="304">
        <f t="shared" si="35"/>
        <v>100</v>
      </c>
    </row>
    <row r="16" spans="1:73" ht="39" customHeight="1">
      <c r="A16" s="286"/>
      <c r="B16" s="295" t="s">
        <v>367</v>
      </c>
      <c r="C16" s="296"/>
      <c r="D16" s="286"/>
      <c r="E16" s="286"/>
      <c r="F16" s="286"/>
      <c r="G16" s="286"/>
      <c r="H16" s="286"/>
      <c r="I16" s="286"/>
      <c r="J16" s="286"/>
      <c r="K16" s="286"/>
      <c r="L16" s="286"/>
      <c r="M16" s="286"/>
      <c r="N16" s="286"/>
      <c r="O16" s="305" t="s">
        <v>367</v>
      </c>
      <c r="P16" s="286"/>
      <c r="Q16" s="286"/>
      <c r="R16" s="286"/>
      <c r="S16" s="286"/>
      <c r="T16" s="286"/>
      <c r="U16" s="286"/>
      <c r="V16" s="286"/>
      <c r="W16" s="286"/>
      <c r="X16" s="286"/>
      <c r="Y16" s="286"/>
      <c r="Z16" s="286"/>
      <c r="AA16" s="305" t="s">
        <v>367</v>
      </c>
      <c r="AB16" s="286"/>
      <c r="AC16" s="286"/>
      <c r="AD16" s="286"/>
      <c r="AE16" s="286"/>
      <c r="AF16" s="286"/>
      <c r="AG16" s="286"/>
      <c r="AH16" s="286"/>
      <c r="AI16" s="286"/>
      <c r="AJ16" s="286"/>
      <c r="AK16" s="286"/>
      <c r="AL16" s="286"/>
      <c r="AM16" s="305" t="s">
        <v>367</v>
      </c>
      <c r="AN16" s="286"/>
      <c r="AO16" s="286"/>
      <c r="AP16" s="286"/>
      <c r="AQ16" s="286"/>
      <c r="AR16" s="286"/>
      <c r="AS16" s="286"/>
      <c r="AT16" s="286"/>
      <c r="AU16" s="286"/>
      <c r="AV16" s="286"/>
      <c r="AW16" s="286"/>
      <c r="AX16" s="286"/>
      <c r="AY16" s="305" t="s">
        <v>367</v>
      </c>
      <c r="AZ16" s="286"/>
      <c r="BA16" s="286"/>
      <c r="BB16" s="286"/>
      <c r="BC16" s="286"/>
      <c r="BD16" s="286"/>
      <c r="BE16" s="286"/>
      <c r="BF16" s="286"/>
      <c r="BG16" s="286"/>
      <c r="BH16" s="286"/>
      <c r="BI16" s="286"/>
      <c r="BJ16" s="286"/>
      <c r="BK16" s="305" t="s">
        <v>367</v>
      </c>
      <c r="BL16" s="286"/>
      <c r="BM16" s="286"/>
      <c r="BN16" s="286"/>
      <c r="BO16" s="286"/>
      <c r="BP16" s="286"/>
      <c r="BQ16" s="286"/>
      <c r="BR16" s="286"/>
      <c r="BS16" s="286"/>
      <c r="BT16" s="286"/>
      <c r="BU16" s="286"/>
    </row>
    <row r="17" spans="1:73" ht="39" customHeight="1">
      <c r="A17" s="286"/>
      <c r="B17" s="297" t="s">
        <v>365</v>
      </c>
      <c r="C17" s="303">
        <v>40</v>
      </c>
      <c r="D17" s="304">
        <f>C17+1</f>
        <v>41</v>
      </c>
      <c r="E17" s="304">
        <f>D17+1</f>
        <v>42</v>
      </c>
      <c r="F17" s="304">
        <f t="shared" si="6"/>
        <v>43</v>
      </c>
      <c r="G17" s="304">
        <f t="shared" si="6"/>
        <v>44</v>
      </c>
      <c r="H17" s="304">
        <f t="shared" si="6"/>
        <v>45</v>
      </c>
      <c r="I17" s="304">
        <f t="shared" si="6"/>
        <v>46</v>
      </c>
      <c r="J17" s="304">
        <f t="shared" si="6"/>
        <v>47</v>
      </c>
      <c r="K17" s="304">
        <f t="shared" si="6"/>
        <v>48</v>
      </c>
      <c r="L17" s="304">
        <f t="shared" si="6"/>
        <v>49</v>
      </c>
      <c r="M17" s="304">
        <f t="shared" si="6"/>
        <v>50</v>
      </c>
      <c r="N17" s="286">
        <f>A17</f>
        <v>0</v>
      </c>
      <c r="O17" s="297" t="str">
        <f>B17</f>
        <v>様</v>
      </c>
      <c r="P17" s="304">
        <f>M17+1</f>
        <v>51</v>
      </c>
      <c r="Q17" s="304">
        <f>P17+1</f>
        <v>52</v>
      </c>
      <c r="R17" s="304">
        <f t="shared" ref="R17:Y17" si="36">Q17+1</f>
        <v>53</v>
      </c>
      <c r="S17" s="304">
        <f t="shared" si="36"/>
        <v>54</v>
      </c>
      <c r="T17" s="304">
        <f t="shared" si="36"/>
        <v>55</v>
      </c>
      <c r="U17" s="304">
        <f t="shared" si="36"/>
        <v>56</v>
      </c>
      <c r="V17" s="304">
        <f t="shared" si="36"/>
        <v>57</v>
      </c>
      <c r="W17" s="304">
        <f t="shared" si="36"/>
        <v>58</v>
      </c>
      <c r="X17" s="304">
        <f t="shared" si="36"/>
        <v>59</v>
      </c>
      <c r="Y17" s="304">
        <f t="shared" si="36"/>
        <v>60</v>
      </c>
      <c r="Z17" s="286">
        <f>N17</f>
        <v>0</v>
      </c>
      <c r="AA17" s="297" t="str">
        <f>O17</f>
        <v>様</v>
      </c>
      <c r="AB17" s="304">
        <f>Y17+1</f>
        <v>61</v>
      </c>
      <c r="AC17" s="304">
        <f>AB17+1</f>
        <v>62</v>
      </c>
      <c r="AD17" s="304">
        <f t="shared" ref="AD17:AK17" si="37">AC17+1</f>
        <v>63</v>
      </c>
      <c r="AE17" s="304">
        <f t="shared" si="37"/>
        <v>64</v>
      </c>
      <c r="AF17" s="304">
        <f t="shared" si="37"/>
        <v>65</v>
      </c>
      <c r="AG17" s="304">
        <f t="shared" si="37"/>
        <v>66</v>
      </c>
      <c r="AH17" s="304">
        <f t="shared" si="37"/>
        <v>67</v>
      </c>
      <c r="AI17" s="304">
        <f t="shared" si="37"/>
        <v>68</v>
      </c>
      <c r="AJ17" s="304">
        <f t="shared" si="37"/>
        <v>69</v>
      </c>
      <c r="AK17" s="304">
        <f t="shared" si="37"/>
        <v>70</v>
      </c>
      <c r="AL17" s="286">
        <f>Z17</f>
        <v>0</v>
      </c>
      <c r="AM17" s="297" t="str">
        <f>AA17</f>
        <v>様</v>
      </c>
      <c r="AN17" s="304">
        <f>AK17+1</f>
        <v>71</v>
      </c>
      <c r="AO17" s="304">
        <f>AN17+1</f>
        <v>72</v>
      </c>
      <c r="AP17" s="304">
        <f t="shared" ref="AP17:AW17" si="38">AO17+1</f>
        <v>73</v>
      </c>
      <c r="AQ17" s="304">
        <f t="shared" si="38"/>
        <v>74</v>
      </c>
      <c r="AR17" s="304">
        <f t="shared" si="38"/>
        <v>75</v>
      </c>
      <c r="AS17" s="304">
        <f t="shared" si="38"/>
        <v>76</v>
      </c>
      <c r="AT17" s="304">
        <f t="shared" si="38"/>
        <v>77</v>
      </c>
      <c r="AU17" s="304">
        <f t="shared" si="38"/>
        <v>78</v>
      </c>
      <c r="AV17" s="304">
        <f t="shared" si="38"/>
        <v>79</v>
      </c>
      <c r="AW17" s="304">
        <f t="shared" si="38"/>
        <v>80</v>
      </c>
      <c r="AX17" s="286">
        <f>AL17</f>
        <v>0</v>
      </c>
      <c r="AY17" s="297" t="str">
        <f>AM17</f>
        <v>様</v>
      </c>
      <c r="AZ17" s="304">
        <f>AW17+1</f>
        <v>81</v>
      </c>
      <c r="BA17" s="304">
        <f>AZ17+1</f>
        <v>82</v>
      </c>
      <c r="BB17" s="304">
        <f t="shared" ref="BB17:BI17" si="39">BA17+1</f>
        <v>83</v>
      </c>
      <c r="BC17" s="304">
        <f t="shared" si="39"/>
        <v>84</v>
      </c>
      <c r="BD17" s="304">
        <f t="shared" si="39"/>
        <v>85</v>
      </c>
      <c r="BE17" s="304">
        <f t="shared" si="39"/>
        <v>86</v>
      </c>
      <c r="BF17" s="304">
        <f t="shared" si="39"/>
        <v>87</v>
      </c>
      <c r="BG17" s="304">
        <f t="shared" si="39"/>
        <v>88</v>
      </c>
      <c r="BH17" s="304">
        <f t="shared" si="39"/>
        <v>89</v>
      </c>
      <c r="BI17" s="304">
        <f t="shared" si="39"/>
        <v>90</v>
      </c>
      <c r="BJ17" s="286">
        <f>AX17</f>
        <v>0</v>
      </c>
      <c r="BK17" s="297" t="str">
        <f>AY17</f>
        <v>様</v>
      </c>
      <c r="BL17" s="304">
        <f>BI17+1</f>
        <v>91</v>
      </c>
      <c r="BM17" s="304">
        <f>BL17+1</f>
        <v>92</v>
      </c>
      <c r="BN17" s="304">
        <f t="shared" ref="BN17:BU17" si="40">BM17+1</f>
        <v>93</v>
      </c>
      <c r="BO17" s="304">
        <f t="shared" si="40"/>
        <v>94</v>
      </c>
      <c r="BP17" s="304">
        <f t="shared" si="40"/>
        <v>95</v>
      </c>
      <c r="BQ17" s="304">
        <f t="shared" si="40"/>
        <v>96</v>
      </c>
      <c r="BR17" s="304">
        <f t="shared" si="40"/>
        <v>97</v>
      </c>
      <c r="BS17" s="304">
        <f t="shared" si="40"/>
        <v>98</v>
      </c>
      <c r="BT17" s="304">
        <f t="shared" si="40"/>
        <v>99</v>
      </c>
      <c r="BU17" s="304">
        <f t="shared" si="40"/>
        <v>100</v>
      </c>
    </row>
    <row r="18" spans="1:73" ht="39" customHeight="1">
      <c r="A18" s="286"/>
      <c r="B18" s="295" t="s">
        <v>367</v>
      </c>
      <c r="C18" s="296"/>
      <c r="D18" s="286"/>
      <c r="E18" s="286"/>
      <c r="F18" s="286"/>
      <c r="G18" s="286"/>
      <c r="H18" s="286"/>
      <c r="I18" s="286"/>
      <c r="J18" s="286"/>
      <c r="K18" s="286"/>
      <c r="L18" s="286"/>
      <c r="M18" s="286"/>
      <c r="N18" s="286"/>
      <c r="O18" s="305" t="s">
        <v>367</v>
      </c>
      <c r="P18" s="286"/>
      <c r="Q18" s="286"/>
      <c r="R18" s="286"/>
      <c r="S18" s="286"/>
      <c r="T18" s="286"/>
      <c r="U18" s="286"/>
      <c r="V18" s="286"/>
      <c r="W18" s="286"/>
      <c r="X18" s="286"/>
      <c r="Y18" s="286"/>
      <c r="Z18" s="286"/>
      <c r="AA18" s="305" t="s">
        <v>367</v>
      </c>
      <c r="AB18" s="286"/>
      <c r="AC18" s="286"/>
      <c r="AD18" s="286"/>
      <c r="AE18" s="286"/>
      <c r="AF18" s="286"/>
      <c r="AG18" s="286"/>
      <c r="AH18" s="286"/>
      <c r="AI18" s="286"/>
      <c r="AJ18" s="286"/>
      <c r="AK18" s="286"/>
      <c r="AL18" s="286"/>
      <c r="AM18" s="305" t="s">
        <v>367</v>
      </c>
      <c r="AN18" s="286"/>
      <c r="AO18" s="286"/>
      <c r="AP18" s="286"/>
      <c r="AQ18" s="286"/>
      <c r="AR18" s="286"/>
      <c r="AS18" s="286"/>
      <c r="AT18" s="286"/>
      <c r="AU18" s="286"/>
      <c r="AV18" s="286"/>
      <c r="AW18" s="286"/>
      <c r="AX18" s="286"/>
      <c r="AY18" s="305" t="s">
        <v>367</v>
      </c>
      <c r="AZ18" s="286"/>
      <c r="BA18" s="286"/>
      <c r="BB18" s="286"/>
      <c r="BC18" s="286"/>
      <c r="BD18" s="286"/>
      <c r="BE18" s="286"/>
      <c r="BF18" s="286"/>
      <c r="BG18" s="286"/>
      <c r="BH18" s="286"/>
      <c r="BI18" s="286"/>
      <c r="BJ18" s="286"/>
      <c r="BK18" s="305" t="s">
        <v>367</v>
      </c>
      <c r="BL18" s="286"/>
      <c r="BM18" s="286"/>
      <c r="BN18" s="286"/>
      <c r="BO18" s="286"/>
      <c r="BP18" s="286"/>
      <c r="BQ18" s="286"/>
      <c r="BR18" s="286"/>
      <c r="BS18" s="286"/>
      <c r="BT18" s="286"/>
      <c r="BU18" s="286"/>
    </row>
    <row r="19" spans="1:73" ht="39" customHeight="1">
      <c r="A19" s="286"/>
      <c r="B19" s="297" t="s">
        <v>365</v>
      </c>
      <c r="C19" s="303">
        <v>40</v>
      </c>
      <c r="D19" s="304">
        <f>C19+1</f>
        <v>41</v>
      </c>
      <c r="E19" s="304">
        <f>D19+1</f>
        <v>42</v>
      </c>
      <c r="F19" s="304">
        <f t="shared" si="6"/>
        <v>43</v>
      </c>
      <c r="G19" s="304">
        <f t="shared" si="6"/>
        <v>44</v>
      </c>
      <c r="H19" s="304">
        <f t="shared" si="6"/>
        <v>45</v>
      </c>
      <c r="I19" s="304">
        <f t="shared" si="6"/>
        <v>46</v>
      </c>
      <c r="J19" s="304">
        <f t="shared" si="6"/>
        <v>47</v>
      </c>
      <c r="K19" s="304">
        <f t="shared" si="6"/>
        <v>48</v>
      </c>
      <c r="L19" s="304">
        <f t="shared" si="6"/>
        <v>49</v>
      </c>
      <c r="M19" s="304">
        <f t="shared" si="6"/>
        <v>50</v>
      </c>
      <c r="N19" s="286">
        <f>A19</f>
        <v>0</v>
      </c>
      <c r="O19" s="297" t="str">
        <f>B19</f>
        <v>様</v>
      </c>
      <c r="P19" s="304">
        <f>M19+1</f>
        <v>51</v>
      </c>
      <c r="Q19" s="304">
        <f>P19+1</f>
        <v>52</v>
      </c>
      <c r="R19" s="304">
        <f t="shared" ref="R19:Y19" si="41">Q19+1</f>
        <v>53</v>
      </c>
      <c r="S19" s="304">
        <f t="shared" si="41"/>
        <v>54</v>
      </c>
      <c r="T19" s="304">
        <f t="shared" si="41"/>
        <v>55</v>
      </c>
      <c r="U19" s="304">
        <f t="shared" si="41"/>
        <v>56</v>
      </c>
      <c r="V19" s="304">
        <f t="shared" si="41"/>
        <v>57</v>
      </c>
      <c r="W19" s="304">
        <f t="shared" si="41"/>
        <v>58</v>
      </c>
      <c r="X19" s="304">
        <f t="shared" si="41"/>
        <v>59</v>
      </c>
      <c r="Y19" s="304">
        <f t="shared" si="41"/>
        <v>60</v>
      </c>
      <c r="Z19" s="286">
        <f>N19</f>
        <v>0</v>
      </c>
      <c r="AA19" s="297" t="str">
        <f>O19</f>
        <v>様</v>
      </c>
      <c r="AB19" s="304">
        <f>Y19+1</f>
        <v>61</v>
      </c>
      <c r="AC19" s="304">
        <f>AB19+1</f>
        <v>62</v>
      </c>
      <c r="AD19" s="304">
        <f t="shared" ref="AD19:AK19" si="42">AC19+1</f>
        <v>63</v>
      </c>
      <c r="AE19" s="304">
        <f t="shared" si="42"/>
        <v>64</v>
      </c>
      <c r="AF19" s="304">
        <f t="shared" si="42"/>
        <v>65</v>
      </c>
      <c r="AG19" s="304">
        <f t="shared" si="42"/>
        <v>66</v>
      </c>
      <c r="AH19" s="304">
        <f t="shared" si="42"/>
        <v>67</v>
      </c>
      <c r="AI19" s="304">
        <f t="shared" si="42"/>
        <v>68</v>
      </c>
      <c r="AJ19" s="304">
        <f t="shared" si="42"/>
        <v>69</v>
      </c>
      <c r="AK19" s="304">
        <f t="shared" si="42"/>
        <v>70</v>
      </c>
      <c r="AL19" s="286">
        <f>Z19</f>
        <v>0</v>
      </c>
      <c r="AM19" s="297" t="str">
        <f>AA19</f>
        <v>様</v>
      </c>
      <c r="AN19" s="304">
        <f>AK19+1</f>
        <v>71</v>
      </c>
      <c r="AO19" s="304">
        <f>AN19+1</f>
        <v>72</v>
      </c>
      <c r="AP19" s="304">
        <f t="shared" ref="AP19:AW19" si="43">AO19+1</f>
        <v>73</v>
      </c>
      <c r="AQ19" s="304">
        <f t="shared" si="43"/>
        <v>74</v>
      </c>
      <c r="AR19" s="304">
        <f t="shared" si="43"/>
        <v>75</v>
      </c>
      <c r="AS19" s="304">
        <f t="shared" si="43"/>
        <v>76</v>
      </c>
      <c r="AT19" s="304">
        <f t="shared" si="43"/>
        <v>77</v>
      </c>
      <c r="AU19" s="304">
        <f t="shared" si="43"/>
        <v>78</v>
      </c>
      <c r="AV19" s="304">
        <f t="shared" si="43"/>
        <v>79</v>
      </c>
      <c r="AW19" s="304">
        <f t="shared" si="43"/>
        <v>80</v>
      </c>
      <c r="AX19" s="286">
        <f>AL19</f>
        <v>0</v>
      </c>
      <c r="AY19" s="297" t="str">
        <f>AM19</f>
        <v>様</v>
      </c>
      <c r="AZ19" s="304">
        <f>AW19+1</f>
        <v>81</v>
      </c>
      <c r="BA19" s="304">
        <f>AZ19+1</f>
        <v>82</v>
      </c>
      <c r="BB19" s="304">
        <f t="shared" ref="BB19:BI19" si="44">BA19+1</f>
        <v>83</v>
      </c>
      <c r="BC19" s="304">
        <f t="shared" si="44"/>
        <v>84</v>
      </c>
      <c r="BD19" s="304">
        <f t="shared" si="44"/>
        <v>85</v>
      </c>
      <c r="BE19" s="304">
        <f t="shared" si="44"/>
        <v>86</v>
      </c>
      <c r="BF19" s="304">
        <f t="shared" si="44"/>
        <v>87</v>
      </c>
      <c r="BG19" s="304">
        <f t="shared" si="44"/>
        <v>88</v>
      </c>
      <c r="BH19" s="304">
        <f t="shared" si="44"/>
        <v>89</v>
      </c>
      <c r="BI19" s="304">
        <f t="shared" si="44"/>
        <v>90</v>
      </c>
      <c r="BJ19" s="286">
        <f>AX19</f>
        <v>0</v>
      </c>
      <c r="BK19" s="297" t="str">
        <f>AY19</f>
        <v>様</v>
      </c>
      <c r="BL19" s="304">
        <f>BI19+1</f>
        <v>91</v>
      </c>
      <c r="BM19" s="304">
        <f>BL19+1</f>
        <v>92</v>
      </c>
      <c r="BN19" s="304">
        <f t="shared" ref="BN19:BU19" si="45">BM19+1</f>
        <v>93</v>
      </c>
      <c r="BO19" s="304">
        <f t="shared" si="45"/>
        <v>94</v>
      </c>
      <c r="BP19" s="304">
        <f t="shared" si="45"/>
        <v>95</v>
      </c>
      <c r="BQ19" s="304">
        <f t="shared" si="45"/>
        <v>96</v>
      </c>
      <c r="BR19" s="304">
        <f t="shared" si="45"/>
        <v>97</v>
      </c>
      <c r="BS19" s="304">
        <f t="shared" si="45"/>
        <v>98</v>
      </c>
      <c r="BT19" s="304">
        <f t="shared" si="45"/>
        <v>99</v>
      </c>
      <c r="BU19" s="304">
        <f t="shared" si="45"/>
        <v>100</v>
      </c>
    </row>
    <row r="20" spans="1:73" ht="39" customHeight="1">
      <c r="A20" s="288"/>
      <c r="B20" s="298" t="s">
        <v>367</v>
      </c>
      <c r="C20" s="299"/>
      <c r="D20" s="288"/>
      <c r="E20" s="288"/>
      <c r="F20" s="288"/>
      <c r="G20" s="288"/>
      <c r="H20" s="288"/>
      <c r="I20" s="288"/>
      <c r="J20" s="288"/>
      <c r="K20" s="288"/>
      <c r="L20" s="288"/>
      <c r="M20" s="288"/>
      <c r="N20" s="288"/>
      <c r="O20" s="307" t="s">
        <v>367</v>
      </c>
      <c r="P20" s="288"/>
      <c r="Q20" s="288"/>
      <c r="R20" s="288"/>
      <c r="S20" s="288"/>
      <c r="T20" s="288"/>
      <c r="U20" s="288"/>
      <c r="V20" s="288"/>
      <c r="W20" s="288"/>
      <c r="X20" s="288"/>
      <c r="Y20" s="288"/>
      <c r="Z20" s="288"/>
      <c r="AA20" s="307" t="s">
        <v>367</v>
      </c>
      <c r="AB20" s="288"/>
      <c r="AC20" s="288"/>
      <c r="AD20" s="288"/>
      <c r="AE20" s="288"/>
      <c r="AF20" s="288"/>
      <c r="AG20" s="288"/>
      <c r="AH20" s="288"/>
      <c r="AI20" s="288"/>
      <c r="AJ20" s="288"/>
      <c r="AK20" s="288"/>
      <c r="AL20" s="288"/>
      <c r="AM20" s="307" t="s">
        <v>367</v>
      </c>
      <c r="AN20" s="288"/>
      <c r="AO20" s="288"/>
      <c r="AP20" s="288"/>
      <c r="AQ20" s="288"/>
      <c r="AR20" s="288"/>
      <c r="AS20" s="288"/>
      <c r="AT20" s="288"/>
      <c r="AU20" s="288"/>
      <c r="AV20" s="288"/>
      <c r="AW20" s="288"/>
      <c r="AX20" s="288"/>
      <c r="AY20" s="307" t="s">
        <v>367</v>
      </c>
      <c r="AZ20" s="288"/>
      <c r="BA20" s="288"/>
      <c r="BB20" s="288"/>
      <c r="BC20" s="288"/>
      <c r="BD20" s="288"/>
      <c r="BE20" s="288"/>
      <c r="BF20" s="288"/>
      <c r="BG20" s="288"/>
      <c r="BH20" s="288"/>
      <c r="BI20" s="288"/>
      <c r="BJ20" s="288"/>
      <c r="BK20" s="307" t="s">
        <v>367</v>
      </c>
      <c r="BL20" s="288"/>
      <c r="BM20" s="288"/>
      <c r="BN20" s="288"/>
      <c r="BO20" s="288"/>
      <c r="BP20" s="288"/>
      <c r="BQ20" s="288"/>
      <c r="BR20" s="288"/>
      <c r="BS20" s="288"/>
      <c r="BT20" s="288"/>
      <c r="BU20" s="288"/>
    </row>
  </sheetData>
  <mergeCells count="9">
    <mergeCell ref="B16:C16"/>
    <mergeCell ref="B18:C18"/>
    <mergeCell ref="B20:C20"/>
    <mergeCell ref="B4:C4"/>
    <mergeCell ref="B6:C6"/>
    <mergeCell ref="B8:C8"/>
    <mergeCell ref="B10:C10"/>
    <mergeCell ref="B12:C12"/>
    <mergeCell ref="B14:C14"/>
  </mergeCells>
  <phoneticPr fontId="8"/>
  <pageMargins left="0.25" right="0.25" top="0.75" bottom="0.75" header="0.3" footer="0.3"/>
  <pageSetup paperSize="9" scale="96" orientation="portrait" r:id="rId1"/>
  <colBreaks count="5" manualBreakCount="5">
    <brk id="13" max="1048575" man="1"/>
    <brk id="25" max="19" man="1"/>
    <brk id="37" max="1048575" man="1"/>
    <brk id="49" max="1048575" man="1"/>
    <brk id="61"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0C3106-5C35-44DC-853C-6F616C3FEF21}">
  <dimension ref="A1:BU53"/>
  <sheetViews>
    <sheetView view="pageBreakPreview" zoomScale="60" zoomScaleNormal="100" workbookViewId="0">
      <selection activeCell="E17" sqref="E17"/>
    </sheetView>
  </sheetViews>
  <sheetFormatPr defaultRowHeight="13.5"/>
  <cols>
    <col min="1" max="1" width="6.125" style="284" customWidth="1"/>
    <col min="2" max="2" width="16.125" style="284" customWidth="1"/>
    <col min="3" max="3" width="11.75" style="284" customWidth="1"/>
    <col min="4" max="13" width="6.375" style="284" customWidth="1"/>
    <col min="14" max="14" width="6.125" style="284" customWidth="1"/>
    <col min="15" max="15" width="16.125" style="284" customWidth="1"/>
    <col min="16" max="25" width="7.625" style="284" customWidth="1"/>
    <col min="26" max="26" width="6.125" style="284" customWidth="1"/>
    <col min="27" max="27" width="16.125" style="284" customWidth="1"/>
    <col min="28" max="37" width="7.625" style="284" customWidth="1"/>
    <col min="38" max="38" width="6.125" style="284" customWidth="1"/>
    <col min="39" max="39" width="16.125" style="284" customWidth="1"/>
    <col min="40" max="49" width="7.625" style="284" customWidth="1"/>
    <col min="50" max="50" width="6.125" style="284" customWidth="1"/>
    <col min="51" max="51" width="16.125" style="284" customWidth="1"/>
    <col min="52" max="61" width="7.625" style="284" customWidth="1"/>
    <col min="62" max="62" width="6.125" style="284" customWidth="1"/>
    <col min="63" max="63" width="16.125" style="284" customWidth="1"/>
    <col min="64" max="73" width="7.625" style="284" customWidth="1"/>
    <col min="74" max="79" width="3.625" style="284" customWidth="1"/>
    <col min="80" max="16384" width="9" style="284"/>
  </cols>
  <sheetData>
    <row r="1" spans="1:73" ht="28.5" customHeight="1">
      <c r="A1" s="283" t="s">
        <v>361</v>
      </c>
      <c r="N1" s="283" t="s">
        <v>393</v>
      </c>
      <c r="Z1" s="283" t="s">
        <v>394</v>
      </c>
      <c r="AL1" s="283" t="s">
        <v>395</v>
      </c>
      <c r="AX1" s="283" t="s">
        <v>396</v>
      </c>
      <c r="BJ1" s="283" t="s">
        <v>397</v>
      </c>
    </row>
    <row r="2" spans="1:73" ht="14.25" thickBot="1">
      <c r="A2" s="290" t="s">
        <v>363</v>
      </c>
      <c r="B2" s="292" t="s">
        <v>362</v>
      </c>
      <c r="C2" s="293" t="s">
        <v>366</v>
      </c>
      <c r="D2" s="291">
        <v>1</v>
      </c>
      <c r="E2" s="291">
        <f>D2+1</f>
        <v>2</v>
      </c>
      <c r="F2" s="291">
        <f t="shared" ref="F2:M11" si="0">E2+1</f>
        <v>3</v>
      </c>
      <c r="G2" s="291">
        <f t="shared" si="0"/>
        <v>4</v>
      </c>
      <c r="H2" s="291">
        <f t="shared" si="0"/>
        <v>5</v>
      </c>
      <c r="I2" s="291">
        <f t="shared" si="0"/>
        <v>6</v>
      </c>
      <c r="J2" s="291">
        <f t="shared" si="0"/>
        <v>7</v>
      </c>
      <c r="K2" s="291">
        <f t="shared" si="0"/>
        <v>8</v>
      </c>
      <c r="L2" s="291">
        <f t="shared" si="0"/>
        <v>9</v>
      </c>
      <c r="M2" s="291">
        <f t="shared" si="0"/>
        <v>10</v>
      </c>
      <c r="N2" s="290" t="s">
        <v>363</v>
      </c>
      <c r="O2" s="292" t="s">
        <v>362</v>
      </c>
      <c r="P2" s="291">
        <f>M2+1</f>
        <v>11</v>
      </c>
      <c r="Q2" s="291">
        <f>P2+1</f>
        <v>12</v>
      </c>
      <c r="R2" s="291">
        <f t="shared" ref="R2:Y11" si="1">Q2+1</f>
        <v>13</v>
      </c>
      <c r="S2" s="291">
        <f t="shared" si="1"/>
        <v>14</v>
      </c>
      <c r="T2" s="291">
        <f t="shared" si="1"/>
        <v>15</v>
      </c>
      <c r="U2" s="291">
        <f t="shared" si="1"/>
        <v>16</v>
      </c>
      <c r="V2" s="291">
        <f t="shared" si="1"/>
        <v>17</v>
      </c>
      <c r="W2" s="291">
        <f t="shared" si="1"/>
        <v>18</v>
      </c>
      <c r="X2" s="291">
        <f t="shared" si="1"/>
        <v>19</v>
      </c>
      <c r="Y2" s="291">
        <f t="shared" si="1"/>
        <v>20</v>
      </c>
      <c r="Z2" s="290" t="s">
        <v>363</v>
      </c>
      <c r="AA2" s="292" t="s">
        <v>362</v>
      </c>
      <c r="AB2" s="291">
        <f>Y2+1</f>
        <v>21</v>
      </c>
      <c r="AC2" s="291">
        <f>AB2+1</f>
        <v>22</v>
      </c>
      <c r="AD2" s="291">
        <f t="shared" ref="AD2:AK3" si="2">AC2+1</f>
        <v>23</v>
      </c>
      <c r="AE2" s="291">
        <f t="shared" si="2"/>
        <v>24</v>
      </c>
      <c r="AF2" s="291">
        <f t="shared" si="2"/>
        <v>25</v>
      </c>
      <c r="AG2" s="291">
        <f t="shared" si="2"/>
        <v>26</v>
      </c>
      <c r="AH2" s="291">
        <f t="shared" si="2"/>
        <v>27</v>
      </c>
      <c r="AI2" s="291">
        <f t="shared" si="2"/>
        <v>28</v>
      </c>
      <c r="AJ2" s="291">
        <f t="shared" si="2"/>
        <v>29</v>
      </c>
      <c r="AK2" s="291">
        <f t="shared" si="2"/>
        <v>30</v>
      </c>
      <c r="AL2" s="290" t="s">
        <v>363</v>
      </c>
      <c r="AM2" s="292" t="s">
        <v>362</v>
      </c>
      <c r="AN2" s="291">
        <f>AK2+1</f>
        <v>31</v>
      </c>
      <c r="AO2" s="291">
        <f>AN2+1</f>
        <v>32</v>
      </c>
      <c r="AP2" s="291">
        <f t="shared" ref="AP2:AW3" si="3">AO2+1</f>
        <v>33</v>
      </c>
      <c r="AQ2" s="291">
        <f t="shared" si="3"/>
        <v>34</v>
      </c>
      <c r="AR2" s="291">
        <f t="shared" si="3"/>
        <v>35</v>
      </c>
      <c r="AS2" s="291">
        <f t="shared" si="3"/>
        <v>36</v>
      </c>
      <c r="AT2" s="291">
        <f t="shared" si="3"/>
        <v>37</v>
      </c>
      <c r="AU2" s="291">
        <f t="shared" si="3"/>
        <v>38</v>
      </c>
      <c r="AV2" s="291">
        <f t="shared" si="3"/>
        <v>39</v>
      </c>
      <c r="AW2" s="291">
        <f t="shared" si="3"/>
        <v>40</v>
      </c>
      <c r="AX2" s="290" t="s">
        <v>363</v>
      </c>
      <c r="AY2" s="292" t="s">
        <v>362</v>
      </c>
      <c r="AZ2" s="291">
        <f>AW2+1</f>
        <v>41</v>
      </c>
      <c r="BA2" s="291">
        <f>AZ2+1</f>
        <v>42</v>
      </c>
      <c r="BB2" s="291">
        <f t="shared" ref="BB2:BI3" si="4">BA2+1</f>
        <v>43</v>
      </c>
      <c r="BC2" s="291">
        <f t="shared" si="4"/>
        <v>44</v>
      </c>
      <c r="BD2" s="291">
        <f t="shared" si="4"/>
        <v>45</v>
      </c>
      <c r="BE2" s="291">
        <f t="shared" si="4"/>
        <v>46</v>
      </c>
      <c r="BF2" s="291">
        <f t="shared" si="4"/>
        <v>47</v>
      </c>
      <c r="BG2" s="291">
        <f t="shared" si="4"/>
        <v>48</v>
      </c>
      <c r="BH2" s="291">
        <f t="shared" si="4"/>
        <v>49</v>
      </c>
      <c r="BI2" s="291">
        <f t="shared" si="4"/>
        <v>50</v>
      </c>
      <c r="BJ2" s="290" t="s">
        <v>363</v>
      </c>
      <c r="BK2" s="292" t="s">
        <v>362</v>
      </c>
      <c r="BL2" s="291">
        <f>BI2+1</f>
        <v>51</v>
      </c>
      <c r="BM2" s="291">
        <f>BL2+1</f>
        <v>52</v>
      </c>
      <c r="BN2" s="291">
        <f t="shared" ref="BN2:BU3" si="5">BM2+1</f>
        <v>53</v>
      </c>
      <c r="BO2" s="291">
        <f t="shared" si="5"/>
        <v>54</v>
      </c>
      <c r="BP2" s="291">
        <f t="shared" si="5"/>
        <v>55</v>
      </c>
      <c r="BQ2" s="291">
        <f t="shared" si="5"/>
        <v>56</v>
      </c>
      <c r="BR2" s="291">
        <f t="shared" si="5"/>
        <v>57</v>
      </c>
      <c r="BS2" s="291">
        <f t="shared" si="5"/>
        <v>58</v>
      </c>
      <c r="BT2" s="291">
        <f t="shared" si="5"/>
        <v>59</v>
      </c>
      <c r="BU2" s="291">
        <f t="shared" si="5"/>
        <v>60</v>
      </c>
    </row>
    <row r="3" spans="1:73" ht="21.75" customHeight="1" thickTop="1">
      <c r="A3" s="289"/>
      <c r="B3" s="294" t="s">
        <v>365</v>
      </c>
      <c r="C3" s="303">
        <v>40</v>
      </c>
      <c r="D3" s="304">
        <f>C3+1</f>
        <v>41</v>
      </c>
      <c r="E3" s="304">
        <f>D3+1</f>
        <v>42</v>
      </c>
      <c r="F3" s="304">
        <f t="shared" si="0"/>
        <v>43</v>
      </c>
      <c r="G3" s="304">
        <f t="shared" si="0"/>
        <v>44</v>
      </c>
      <c r="H3" s="304">
        <f t="shared" si="0"/>
        <v>45</v>
      </c>
      <c r="I3" s="304">
        <f t="shared" si="0"/>
        <v>46</v>
      </c>
      <c r="J3" s="304">
        <f t="shared" si="0"/>
        <v>47</v>
      </c>
      <c r="K3" s="304">
        <f t="shared" si="0"/>
        <v>48</v>
      </c>
      <c r="L3" s="304">
        <f t="shared" si="0"/>
        <v>49</v>
      </c>
      <c r="M3" s="304">
        <f t="shared" si="0"/>
        <v>50</v>
      </c>
      <c r="N3" s="289">
        <f>A3</f>
        <v>0</v>
      </c>
      <c r="O3" s="294" t="str">
        <f>B3</f>
        <v>様</v>
      </c>
      <c r="P3" s="304">
        <f>M3+1</f>
        <v>51</v>
      </c>
      <c r="Q3" s="304">
        <f>P3+1</f>
        <v>52</v>
      </c>
      <c r="R3" s="304">
        <f t="shared" si="1"/>
        <v>53</v>
      </c>
      <c r="S3" s="304">
        <f t="shared" si="1"/>
        <v>54</v>
      </c>
      <c r="T3" s="304">
        <f t="shared" si="1"/>
        <v>55</v>
      </c>
      <c r="U3" s="304">
        <f t="shared" si="1"/>
        <v>56</v>
      </c>
      <c r="V3" s="304">
        <f t="shared" si="1"/>
        <v>57</v>
      </c>
      <c r="W3" s="304">
        <f t="shared" si="1"/>
        <v>58</v>
      </c>
      <c r="X3" s="304">
        <f t="shared" si="1"/>
        <v>59</v>
      </c>
      <c r="Y3" s="304">
        <f t="shared" si="1"/>
        <v>60</v>
      </c>
      <c r="Z3" s="289">
        <f>N3</f>
        <v>0</v>
      </c>
      <c r="AA3" s="294" t="str">
        <f>O3</f>
        <v>様</v>
      </c>
      <c r="AB3" s="304">
        <f>Y3+1</f>
        <v>61</v>
      </c>
      <c r="AC3" s="304">
        <f>AB3+1</f>
        <v>62</v>
      </c>
      <c r="AD3" s="304">
        <f t="shared" si="2"/>
        <v>63</v>
      </c>
      <c r="AE3" s="304">
        <f t="shared" si="2"/>
        <v>64</v>
      </c>
      <c r="AF3" s="304">
        <f t="shared" si="2"/>
        <v>65</v>
      </c>
      <c r="AG3" s="304">
        <f t="shared" si="2"/>
        <v>66</v>
      </c>
      <c r="AH3" s="304">
        <f t="shared" si="2"/>
        <v>67</v>
      </c>
      <c r="AI3" s="304">
        <f t="shared" si="2"/>
        <v>68</v>
      </c>
      <c r="AJ3" s="304">
        <f t="shared" si="2"/>
        <v>69</v>
      </c>
      <c r="AK3" s="304">
        <f t="shared" si="2"/>
        <v>70</v>
      </c>
      <c r="AL3" s="289">
        <f>Z3</f>
        <v>0</v>
      </c>
      <c r="AM3" s="294" t="str">
        <f>AA3</f>
        <v>様</v>
      </c>
      <c r="AN3" s="304">
        <f>AK3+1</f>
        <v>71</v>
      </c>
      <c r="AO3" s="304">
        <f>AN3+1</f>
        <v>72</v>
      </c>
      <c r="AP3" s="304">
        <f t="shared" si="3"/>
        <v>73</v>
      </c>
      <c r="AQ3" s="304">
        <f t="shared" si="3"/>
        <v>74</v>
      </c>
      <c r="AR3" s="304">
        <f t="shared" si="3"/>
        <v>75</v>
      </c>
      <c r="AS3" s="304">
        <f t="shared" si="3"/>
        <v>76</v>
      </c>
      <c r="AT3" s="304">
        <f t="shared" si="3"/>
        <v>77</v>
      </c>
      <c r="AU3" s="304">
        <f t="shared" si="3"/>
        <v>78</v>
      </c>
      <c r="AV3" s="304">
        <f t="shared" si="3"/>
        <v>79</v>
      </c>
      <c r="AW3" s="304">
        <f t="shared" si="3"/>
        <v>80</v>
      </c>
      <c r="AX3" s="289">
        <f>AL3</f>
        <v>0</v>
      </c>
      <c r="AY3" s="294" t="str">
        <f>AM3</f>
        <v>様</v>
      </c>
      <c r="AZ3" s="304">
        <f>AW3+1</f>
        <v>81</v>
      </c>
      <c r="BA3" s="304">
        <f>AZ3+1</f>
        <v>82</v>
      </c>
      <c r="BB3" s="304">
        <f t="shared" si="4"/>
        <v>83</v>
      </c>
      <c r="BC3" s="304">
        <f t="shared" si="4"/>
        <v>84</v>
      </c>
      <c r="BD3" s="304">
        <f t="shared" si="4"/>
        <v>85</v>
      </c>
      <c r="BE3" s="304">
        <f t="shared" si="4"/>
        <v>86</v>
      </c>
      <c r="BF3" s="304">
        <f t="shared" si="4"/>
        <v>87</v>
      </c>
      <c r="BG3" s="304">
        <f t="shared" si="4"/>
        <v>88</v>
      </c>
      <c r="BH3" s="304">
        <f t="shared" si="4"/>
        <v>89</v>
      </c>
      <c r="BI3" s="304">
        <f t="shared" si="4"/>
        <v>90</v>
      </c>
      <c r="BJ3" s="289">
        <f>AX3</f>
        <v>0</v>
      </c>
      <c r="BK3" s="294" t="str">
        <f>AY3</f>
        <v>様</v>
      </c>
      <c r="BL3" s="304">
        <f>BI3+1</f>
        <v>91</v>
      </c>
      <c r="BM3" s="304">
        <f>BL3+1</f>
        <v>92</v>
      </c>
      <c r="BN3" s="304">
        <f t="shared" si="5"/>
        <v>93</v>
      </c>
      <c r="BO3" s="304">
        <f t="shared" si="5"/>
        <v>94</v>
      </c>
      <c r="BP3" s="304">
        <f t="shared" si="5"/>
        <v>95</v>
      </c>
      <c r="BQ3" s="304">
        <f t="shared" si="5"/>
        <v>96</v>
      </c>
      <c r="BR3" s="304">
        <f t="shared" si="5"/>
        <v>97</v>
      </c>
      <c r="BS3" s="304">
        <f t="shared" si="5"/>
        <v>98</v>
      </c>
      <c r="BT3" s="304">
        <f t="shared" si="5"/>
        <v>99</v>
      </c>
      <c r="BU3" s="304">
        <f t="shared" si="5"/>
        <v>100</v>
      </c>
    </row>
    <row r="4" spans="1:73" s="321" customFormat="1" ht="21.75" customHeight="1">
      <c r="A4" s="318"/>
      <c r="B4" s="319" t="s">
        <v>374</v>
      </c>
      <c r="C4" s="320"/>
      <c r="D4" s="318">
        <v>1000</v>
      </c>
      <c r="E4" s="318"/>
      <c r="F4" s="318"/>
      <c r="G4" s="318"/>
      <c r="H4" s="318"/>
      <c r="I4" s="318"/>
      <c r="J4" s="318"/>
      <c r="K4" s="318"/>
      <c r="L4" s="318"/>
      <c r="M4" s="318"/>
      <c r="N4" s="319" t="str">
        <f>B4</f>
        <v>手取り収入</v>
      </c>
      <c r="O4" s="320"/>
      <c r="P4" s="318"/>
      <c r="Q4" s="318"/>
      <c r="R4" s="318"/>
      <c r="S4" s="318"/>
      <c r="T4" s="318"/>
      <c r="U4" s="318"/>
      <c r="V4" s="318"/>
      <c r="W4" s="318"/>
      <c r="X4" s="318"/>
      <c r="Y4" s="318"/>
      <c r="Z4" s="319" t="str">
        <f>N4</f>
        <v>手取り収入</v>
      </c>
      <c r="AA4" s="320"/>
      <c r="AB4" s="318"/>
      <c r="AC4" s="318"/>
      <c r="AD4" s="318"/>
      <c r="AE4" s="318"/>
      <c r="AF4" s="318"/>
      <c r="AG4" s="318"/>
      <c r="AH4" s="318"/>
      <c r="AI4" s="318"/>
      <c r="AJ4" s="318"/>
      <c r="AK4" s="318"/>
      <c r="AL4" s="319" t="str">
        <f>Z4</f>
        <v>手取り収入</v>
      </c>
      <c r="AM4" s="320"/>
      <c r="AN4" s="318"/>
      <c r="AO4" s="318"/>
      <c r="AP4" s="318"/>
      <c r="AQ4" s="318"/>
      <c r="AR4" s="318"/>
      <c r="AS4" s="318"/>
      <c r="AT4" s="318"/>
      <c r="AU4" s="318"/>
      <c r="AV4" s="318"/>
      <c r="AW4" s="318"/>
      <c r="AX4" s="319" t="str">
        <f>AL4</f>
        <v>手取り収入</v>
      </c>
      <c r="AY4" s="320"/>
      <c r="AZ4" s="318"/>
      <c r="BA4" s="318"/>
      <c r="BB4" s="318"/>
      <c r="BC4" s="318"/>
      <c r="BD4" s="318"/>
      <c r="BE4" s="318"/>
      <c r="BF4" s="318"/>
      <c r="BG4" s="318"/>
      <c r="BH4" s="318"/>
      <c r="BI4" s="318"/>
      <c r="BJ4" s="319" t="str">
        <f>AX4</f>
        <v>手取り収入</v>
      </c>
      <c r="BK4" s="320"/>
      <c r="BL4" s="318"/>
      <c r="BM4" s="318"/>
      <c r="BN4" s="318"/>
      <c r="BO4" s="318"/>
      <c r="BP4" s="318"/>
      <c r="BQ4" s="318"/>
      <c r="BR4" s="318"/>
      <c r="BS4" s="318"/>
      <c r="BT4" s="318"/>
      <c r="BU4" s="318"/>
    </row>
    <row r="5" spans="1:73" ht="21.75" customHeight="1">
      <c r="A5" s="286"/>
      <c r="B5" s="297" t="s">
        <v>365</v>
      </c>
      <c r="C5" s="303">
        <v>40</v>
      </c>
      <c r="D5" s="304">
        <f>C5+1</f>
        <v>41</v>
      </c>
      <c r="E5" s="304">
        <f>D5+1</f>
        <v>42</v>
      </c>
      <c r="F5" s="304">
        <f t="shared" si="0"/>
        <v>43</v>
      </c>
      <c r="G5" s="304">
        <f t="shared" si="0"/>
        <v>44</v>
      </c>
      <c r="H5" s="304">
        <f t="shared" si="0"/>
        <v>45</v>
      </c>
      <c r="I5" s="304">
        <f t="shared" si="0"/>
        <v>46</v>
      </c>
      <c r="J5" s="304">
        <f t="shared" si="0"/>
        <v>47</v>
      </c>
      <c r="K5" s="304">
        <f t="shared" si="0"/>
        <v>48</v>
      </c>
      <c r="L5" s="304">
        <f t="shared" si="0"/>
        <v>49</v>
      </c>
      <c r="M5" s="304">
        <f t="shared" si="0"/>
        <v>50</v>
      </c>
      <c r="N5" s="286">
        <f>A5</f>
        <v>0</v>
      </c>
      <c r="O5" s="297" t="str">
        <f>B5</f>
        <v>様</v>
      </c>
      <c r="P5" s="304">
        <f>M5+1</f>
        <v>51</v>
      </c>
      <c r="Q5" s="304">
        <f>P5+1</f>
        <v>52</v>
      </c>
      <c r="R5" s="304">
        <f t="shared" si="1"/>
        <v>53</v>
      </c>
      <c r="S5" s="304">
        <f t="shared" si="1"/>
        <v>54</v>
      </c>
      <c r="T5" s="304">
        <f t="shared" si="1"/>
        <v>55</v>
      </c>
      <c r="U5" s="304">
        <f t="shared" si="1"/>
        <v>56</v>
      </c>
      <c r="V5" s="304">
        <f t="shared" si="1"/>
        <v>57</v>
      </c>
      <c r="W5" s="304">
        <f t="shared" si="1"/>
        <v>58</v>
      </c>
      <c r="X5" s="304">
        <f t="shared" si="1"/>
        <v>59</v>
      </c>
      <c r="Y5" s="304">
        <f t="shared" si="1"/>
        <v>60</v>
      </c>
      <c r="Z5" s="286">
        <f>N5</f>
        <v>0</v>
      </c>
      <c r="AA5" s="297" t="str">
        <f>O5</f>
        <v>様</v>
      </c>
      <c r="AB5" s="304">
        <f>Y5+1</f>
        <v>61</v>
      </c>
      <c r="AC5" s="304">
        <f>AB5+1</f>
        <v>62</v>
      </c>
      <c r="AD5" s="304">
        <f t="shared" ref="AD5:AK5" si="6">AC5+1</f>
        <v>63</v>
      </c>
      <c r="AE5" s="304">
        <f t="shared" si="6"/>
        <v>64</v>
      </c>
      <c r="AF5" s="304">
        <f t="shared" si="6"/>
        <v>65</v>
      </c>
      <c r="AG5" s="304">
        <f t="shared" si="6"/>
        <v>66</v>
      </c>
      <c r="AH5" s="304">
        <f t="shared" si="6"/>
        <v>67</v>
      </c>
      <c r="AI5" s="304">
        <f t="shared" si="6"/>
        <v>68</v>
      </c>
      <c r="AJ5" s="304">
        <f t="shared" si="6"/>
        <v>69</v>
      </c>
      <c r="AK5" s="304">
        <f t="shared" si="6"/>
        <v>70</v>
      </c>
      <c r="AL5" s="286">
        <f>Z5</f>
        <v>0</v>
      </c>
      <c r="AM5" s="297" t="str">
        <f>AA5</f>
        <v>様</v>
      </c>
      <c r="AN5" s="304">
        <f>AK5+1</f>
        <v>71</v>
      </c>
      <c r="AO5" s="304">
        <f>AN5+1</f>
        <v>72</v>
      </c>
      <c r="AP5" s="304">
        <f t="shared" ref="AP5:AW5" si="7">AO5+1</f>
        <v>73</v>
      </c>
      <c r="AQ5" s="304">
        <f t="shared" si="7"/>
        <v>74</v>
      </c>
      <c r="AR5" s="304">
        <f t="shared" si="7"/>
        <v>75</v>
      </c>
      <c r="AS5" s="304">
        <f t="shared" si="7"/>
        <v>76</v>
      </c>
      <c r="AT5" s="304">
        <f t="shared" si="7"/>
        <v>77</v>
      </c>
      <c r="AU5" s="304">
        <f t="shared" si="7"/>
        <v>78</v>
      </c>
      <c r="AV5" s="304">
        <f t="shared" si="7"/>
        <v>79</v>
      </c>
      <c r="AW5" s="304">
        <f t="shared" si="7"/>
        <v>80</v>
      </c>
      <c r="AX5" s="286">
        <f>AL5</f>
        <v>0</v>
      </c>
      <c r="AY5" s="297" t="str">
        <f>AM5</f>
        <v>様</v>
      </c>
      <c r="AZ5" s="304">
        <f>AW5+1</f>
        <v>81</v>
      </c>
      <c r="BA5" s="304">
        <f>AZ5+1</f>
        <v>82</v>
      </c>
      <c r="BB5" s="304">
        <f t="shared" ref="BB5:BI5" si="8">BA5+1</f>
        <v>83</v>
      </c>
      <c r="BC5" s="304">
        <f t="shared" si="8"/>
        <v>84</v>
      </c>
      <c r="BD5" s="304">
        <f t="shared" si="8"/>
        <v>85</v>
      </c>
      <c r="BE5" s="304">
        <f t="shared" si="8"/>
        <v>86</v>
      </c>
      <c r="BF5" s="304">
        <f t="shared" si="8"/>
        <v>87</v>
      </c>
      <c r="BG5" s="304">
        <f t="shared" si="8"/>
        <v>88</v>
      </c>
      <c r="BH5" s="304">
        <f t="shared" si="8"/>
        <v>89</v>
      </c>
      <c r="BI5" s="304">
        <f t="shared" si="8"/>
        <v>90</v>
      </c>
      <c r="BJ5" s="286">
        <f>AX5</f>
        <v>0</v>
      </c>
      <c r="BK5" s="297" t="str">
        <f>AY5</f>
        <v>様</v>
      </c>
      <c r="BL5" s="304">
        <f>BI5+1</f>
        <v>91</v>
      </c>
      <c r="BM5" s="304">
        <f>BL5+1</f>
        <v>92</v>
      </c>
      <c r="BN5" s="304">
        <f t="shared" ref="BN5:BU5" si="9">BM5+1</f>
        <v>93</v>
      </c>
      <c r="BO5" s="304">
        <f t="shared" si="9"/>
        <v>94</v>
      </c>
      <c r="BP5" s="304">
        <f t="shared" si="9"/>
        <v>95</v>
      </c>
      <c r="BQ5" s="304">
        <f t="shared" si="9"/>
        <v>96</v>
      </c>
      <c r="BR5" s="304">
        <f t="shared" si="9"/>
        <v>97</v>
      </c>
      <c r="BS5" s="304">
        <f t="shared" si="9"/>
        <v>98</v>
      </c>
      <c r="BT5" s="304">
        <f t="shared" si="9"/>
        <v>99</v>
      </c>
      <c r="BU5" s="304">
        <f t="shared" si="9"/>
        <v>100</v>
      </c>
    </row>
    <row r="6" spans="1:73" s="321" customFormat="1" ht="21.75" customHeight="1">
      <c r="A6" s="318"/>
      <c r="B6" s="319" t="s">
        <v>374</v>
      </c>
      <c r="C6" s="320"/>
      <c r="D6" s="318">
        <v>500</v>
      </c>
      <c r="E6" s="318"/>
      <c r="F6" s="318"/>
      <c r="G6" s="318"/>
      <c r="H6" s="318"/>
      <c r="I6" s="318"/>
      <c r="J6" s="318"/>
      <c r="K6" s="318"/>
      <c r="L6" s="318"/>
      <c r="M6" s="318"/>
      <c r="N6" s="319" t="str">
        <f>B6</f>
        <v>手取り収入</v>
      </c>
      <c r="O6" s="320"/>
      <c r="P6" s="318"/>
      <c r="Q6" s="318"/>
      <c r="R6" s="318"/>
      <c r="S6" s="318"/>
      <c r="T6" s="318"/>
      <c r="U6" s="318"/>
      <c r="V6" s="318"/>
      <c r="W6" s="318"/>
      <c r="X6" s="318"/>
      <c r="Y6" s="318"/>
      <c r="Z6" s="319" t="str">
        <f>N6</f>
        <v>手取り収入</v>
      </c>
      <c r="AA6" s="320"/>
      <c r="AB6" s="318"/>
      <c r="AC6" s="318"/>
      <c r="AD6" s="318"/>
      <c r="AE6" s="318"/>
      <c r="AF6" s="318"/>
      <c r="AG6" s="318"/>
      <c r="AH6" s="318"/>
      <c r="AI6" s="318"/>
      <c r="AJ6" s="318"/>
      <c r="AK6" s="318"/>
      <c r="AL6" s="319" t="str">
        <f>Z6</f>
        <v>手取り収入</v>
      </c>
      <c r="AM6" s="320"/>
      <c r="AN6" s="318"/>
      <c r="AO6" s="318"/>
      <c r="AP6" s="318"/>
      <c r="AQ6" s="318"/>
      <c r="AR6" s="318"/>
      <c r="AS6" s="318"/>
      <c r="AT6" s="318"/>
      <c r="AU6" s="318"/>
      <c r="AV6" s="318"/>
      <c r="AW6" s="318"/>
      <c r="AX6" s="319" t="str">
        <f>AL6</f>
        <v>手取り収入</v>
      </c>
      <c r="AY6" s="320"/>
      <c r="AZ6" s="318"/>
      <c r="BA6" s="318"/>
      <c r="BB6" s="318"/>
      <c r="BC6" s="318"/>
      <c r="BD6" s="318"/>
      <c r="BE6" s="318"/>
      <c r="BF6" s="318"/>
      <c r="BG6" s="318"/>
      <c r="BH6" s="318"/>
      <c r="BI6" s="318"/>
      <c r="BJ6" s="319" t="str">
        <f>AX6</f>
        <v>手取り収入</v>
      </c>
      <c r="BK6" s="320"/>
      <c r="BL6" s="318"/>
      <c r="BM6" s="318"/>
      <c r="BN6" s="318"/>
      <c r="BO6" s="318"/>
      <c r="BP6" s="318"/>
      <c r="BQ6" s="318"/>
      <c r="BR6" s="318"/>
      <c r="BS6" s="318"/>
      <c r="BT6" s="318"/>
      <c r="BU6" s="318"/>
    </row>
    <row r="7" spans="1:73" ht="21.75" customHeight="1">
      <c r="A7" s="286"/>
      <c r="B7" s="297" t="s">
        <v>365</v>
      </c>
      <c r="C7" s="303">
        <v>40</v>
      </c>
      <c r="D7" s="304">
        <f>C7+1</f>
        <v>41</v>
      </c>
      <c r="E7" s="304">
        <f>D7+1</f>
        <v>42</v>
      </c>
      <c r="F7" s="304">
        <f t="shared" si="0"/>
        <v>43</v>
      </c>
      <c r="G7" s="304">
        <f t="shared" si="0"/>
        <v>44</v>
      </c>
      <c r="H7" s="304">
        <f t="shared" si="0"/>
        <v>45</v>
      </c>
      <c r="I7" s="304">
        <f t="shared" si="0"/>
        <v>46</v>
      </c>
      <c r="J7" s="304">
        <f t="shared" si="0"/>
        <v>47</v>
      </c>
      <c r="K7" s="304">
        <f t="shared" si="0"/>
        <v>48</v>
      </c>
      <c r="L7" s="304">
        <f t="shared" si="0"/>
        <v>49</v>
      </c>
      <c r="M7" s="304">
        <f t="shared" si="0"/>
        <v>50</v>
      </c>
      <c r="N7" s="286">
        <f>A7</f>
        <v>0</v>
      </c>
      <c r="O7" s="297" t="str">
        <f>B7</f>
        <v>様</v>
      </c>
      <c r="P7" s="304">
        <f>M7+1</f>
        <v>51</v>
      </c>
      <c r="Q7" s="304">
        <f>P7+1</f>
        <v>52</v>
      </c>
      <c r="R7" s="304">
        <f t="shared" si="1"/>
        <v>53</v>
      </c>
      <c r="S7" s="304">
        <f t="shared" si="1"/>
        <v>54</v>
      </c>
      <c r="T7" s="304">
        <f t="shared" si="1"/>
        <v>55</v>
      </c>
      <c r="U7" s="304">
        <f t="shared" si="1"/>
        <v>56</v>
      </c>
      <c r="V7" s="304">
        <f t="shared" si="1"/>
        <v>57</v>
      </c>
      <c r="W7" s="304">
        <f t="shared" si="1"/>
        <v>58</v>
      </c>
      <c r="X7" s="304">
        <f t="shared" si="1"/>
        <v>59</v>
      </c>
      <c r="Y7" s="304">
        <f t="shared" si="1"/>
        <v>60</v>
      </c>
      <c r="Z7" s="286">
        <f>N7</f>
        <v>0</v>
      </c>
      <c r="AA7" s="297" t="str">
        <f>O7</f>
        <v>様</v>
      </c>
      <c r="AB7" s="304">
        <f>Y7+1</f>
        <v>61</v>
      </c>
      <c r="AC7" s="304">
        <f>AB7+1</f>
        <v>62</v>
      </c>
      <c r="AD7" s="304">
        <f t="shared" ref="AD7:AK7" si="10">AC7+1</f>
        <v>63</v>
      </c>
      <c r="AE7" s="304">
        <f t="shared" si="10"/>
        <v>64</v>
      </c>
      <c r="AF7" s="304">
        <f t="shared" si="10"/>
        <v>65</v>
      </c>
      <c r="AG7" s="304">
        <f t="shared" si="10"/>
        <v>66</v>
      </c>
      <c r="AH7" s="304">
        <f t="shared" si="10"/>
        <v>67</v>
      </c>
      <c r="AI7" s="304">
        <f t="shared" si="10"/>
        <v>68</v>
      </c>
      <c r="AJ7" s="304">
        <f t="shared" si="10"/>
        <v>69</v>
      </c>
      <c r="AK7" s="304">
        <f t="shared" si="10"/>
        <v>70</v>
      </c>
      <c r="AL7" s="286">
        <f>Z7</f>
        <v>0</v>
      </c>
      <c r="AM7" s="297" t="str">
        <f>AA7</f>
        <v>様</v>
      </c>
      <c r="AN7" s="304">
        <f>AK7+1</f>
        <v>71</v>
      </c>
      <c r="AO7" s="304">
        <f>AN7+1</f>
        <v>72</v>
      </c>
      <c r="AP7" s="304">
        <f t="shared" ref="AP7:AW7" si="11">AO7+1</f>
        <v>73</v>
      </c>
      <c r="AQ7" s="304">
        <f t="shared" si="11"/>
        <v>74</v>
      </c>
      <c r="AR7" s="304">
        <f t="shared" si="11"/>
        <v>75</v>
      </c>
      <c r="AS7" s="304">
        <f t="shared" si="11"/>
        <v>76</v>
      </c>
      <c r="AT7" s="304">
        <f t="shared" si="11"/>
        <v>77</v>
      </c>
      <c r="AU7" s="304">
        <f t="shared" si="11"/>
        <v>78</v>
      </c>
      <c r="AV7" s="304">
        <f t="shared" si="11"/>
        <v>79</v>
      </c>
      <c r="AW7" s="304">
        <f t="shared" si="11"/>
        <v>80</v>
      </c>
      <c r="AX7" s="286">
        <f>AL7</f>
        <v>0</v>
      </c>
      <c r="AY7" s="297" t="str">
        <f>AM7</f>
        <v>様</v>
      </c>
      <c r="AZ7" s="304">
        <f>AW7+1</f>
        <v>81</v>
      </c>
      <c r="BA7" s="304">
        <f>AZ7+1</f>
        <v>82</v>
      </c>
      <c r="BB7" s="304">
        <f t="shared" ref="BB7:BI7" si="12">BA7+1</f>
        <v>83</v>
      </c>
      <c r="BC7" s="304">
        <f t="shared" si="12"/>
        <v>84</v>
      </c>
      <c r="BD7" s="304">
        <f t="shared" si="12"/>
        <v>85</v>
      </c>
      <c r="BE7" s="304">
        <f t="shared" si="12"/>
        <v>86</v>
      </c>
      <c r="BF7" s="304">
        <f t="shared" si="12"/>
        <v>87</v>
      </c>
      <c r="BG7" s="304">
        <f t="shared" si="12"/>
        <v>88</v>
      </c>
      <c r="BH7" s="304">
        <f t="shared" si="12"/>
        <v>89</v>
      </c>
      <c r="BI7" s="304">
        <f t="shared" si="12"/>
        <v>90</v>
      </c>
      <c r="BJ7" s="286">
        <f>AX7</f>
        <v>0</v>
      </c>
      <c r="BK7" s="297" t="str">
        <f>AY7</f>
        <v>様</v>
      </c>
      <c r="BL7" s="304">
        <f>BI7+1</f>
        <v>91</v>
      </c>
      <c r="BM7" s="304">
        <f>BL7+1</f>
        <v>92</v>
      </c>
      <c r="BN7" s="304">
        <f t="shared" ref="BN7:BU7" si="13">BM7+1</f>
        <v>93</v>
      </c>
      <c r="BO7" s="304">
        <f t="shared" si="13"/>
        <v>94</v>
      </c>
      <c r="BP7" s="304">
        <f t="shared" si="13"/>
        <v>95</v>
      </c>
      <c r="BQ7" s="304">
        <f t="shared" si="13"/>
        <v>96</v>
      </c>
      <c r="BR7" s="304">
        <f t="shared" si="13"/>
        <v>97</v>
      </c>
      <c r="BS7" s="304">
        <f t="shared" si="13"/>
        <v>98</v>
      </c>
      <c r="BT7" s="304">
        <f t="shared" si="13"/>
        <v>99</v>
      </c>
      <c r="BU7" s="304">
        <f t="shared" si="13"/>
        <v>100</v>
      </c>
    </row>
    <row r="8" spans="1:73" s="321" customFormat="1" ht="21.75" customHeight="1">
      <c r="A8" s="322"/>
      <c r="B8" s="319" t="s">
        <v>374</v>
      </c>
      <c r="C8" s="320"/>
      <c r="D8" s="318"/>
      <c r="E8" s="318"/>
      <c r="F8" s="318"/>
      <c r="G8" s="318"/>
      <c r="H8" s="318"/>
      <c r="I8" s="318"/>
      <c r="J8" s="318"/>
      <c r="K8" s="318"/>
      <c r="L8" s="318"/>
      <c r="M8" s="318"/>
      <c r="N8" s="319" t="str">
        <f>B8</f>
        <v>手取り収入</v>
      </c>
      <c r="O8" s="320"/>
      <c r="P8" s="318"/>
      <c r="Q8" s="318"/>
      <c r="R8" s="318"/>
      <c r="S8" s="318"/>
      <c r="T8" s="318"/>
      <c r="U8" s="318"/>
      <c r="V8" s="318"/>
      <c r="W8" s="318"/>
      <c r="X8" s="318"/>
      <c r="Y8" s="318"/>
      <c r="Z8" s="319" t="str">
        <f>N8</f>
        <v>手取り収入</v>
      </c>
      <c r="AA8" s="320"/>
      <c r="AB8" s="318"/>
      <c r="AC8" s="318"/>
      <c r="AD8" s="318"/>
      <c r="AE8" s="318"/>
      <c r="AF8" s="318"/>
      <c r="AG8" s="318"/>
      <c r="AH8" s="318"/>
      <c r="AI8" s="318"/>
      <c r="AJ8" s="318"/>
      <c r="AK8" s="318"/>
      <c r="AL8" s="319" t="str">
        <f>Z8</f>
        <v>手取り収入</v>
      </c>
      <c r="AM8" s="320"/>
      <c r="AN8" s="318"/>
      <c r="AO8" s="318"/>
      <c r="AP8" s="318"/>
      <c r="AQ8" s="318"/>
      <c r="AR8" s="318"/>
      <c r="AS8" s="318"/>
      <c r="AT8" s="318"/>
      <c r="AU8" s="318"/>
      <c r="AV8" s="318"/>
      <c r="AW8" s="318"/>
      <c r="AX8" s="319" t="str">
        <f>AL8</f>
        <v>手取り収入</v>
      </c>
      <c r="AY8" s="320"/>
      <c r="AZ8" s="318"/>
      <c r="BA8" s="318"/>
      <c r="BB8" s="318"/>
      <c r="BC8" s="318"/>
      <c r="BD8" s="318"/>
      <c r="BE8" s="318"/>
      <c r="BF8" s="318"/>
      <c r="BG8" s="318"/>
      <c r="BH8" s="318"/>
      <c r="BI8" s="318"/>
      <c r="BJ8" s="319" t="str">
        <f>AX8</f>
        <v>手取り収入</v>
      </c>
      <c r="BK8" s="320"/>
      <c r="BL8" s="318"/>
      <c r="BM8" s="318"/>
      <c r="BN8" s="318"/>
      <c r="BO8" s="318"/>
      <c r="BP8" s="318"/>
      <c r="BQ8" s="318"/>
      <c r="BR8" s="318"/>
      <c r="BS8" s="318"/>
      <c r="BT8" s="318"/>
      <c r="BU8" s="318"/>
    </row>
    <row r="9" spans="1:73" ht="21.75" customHeight="1">
      <c r="A9" s="286"/>
      <c r="B9" s="297" t="s">
        <v>365</v>
      </c>
      <c r="C9" s="303">
        <v>40</v>
      </c>
      <c r="D9" s="304">
        <f>C9+1</f>
        <v>41</v>
      </c>
      <c r="E9" s="304">
        <f>D9+1</f>
        <v>42</v>
      </c>
      <c r="F9" s="304">
        <f t="shared" si="0"/>
        <v>43</v>
      </c>
      <c r="G9" s="304">
        <f t="shared" si="0"/>
        <v>44</v>
      </c>
      <c r="H9" s="304">
        <f t="shared" si="0"/>
        <v>45</v>
      </c>
      <c r="I9" s="304">
        <f t="shared" si="0"/>
        <v>46</v>
      </c>
      <c r="J9" s="304">
        <f t="shared" si="0"/>
        <v>47</v>
      </c>
      <c r="K9" s="304">
        <f t="shared" si="0"/>
        <v>48</v>
      </c>
      <c r="L9" s="304">
        <f t="shared" si="0"/>
        <v>49</v>
      </c>
      <c r="M9" s="304">
        <f t="shared" si="0"/>
        <v>50</v>
      </c>
      <c r="N9" s="286">
        <f>A9</f>
        <v>0</v>
      </c>
      <c r="O9" s="297" t="str">
        <f>B9</f>
        <v>様</v>
      </c>
      <c r="P9" s="304">
        <f>M9+1</f>
        <v>51</v>
      </c>
      <c r="Q9" s="304">
        <f>P9+1</f>
        <v>52</v>
      </c>
      <c r="R9" s="304">
        <f t="shared" si="1"/>
        <v>53</v>
      </c>
      <c r="S9" s="304">
        <f t="shared" si="1"/>
        <v>54</v>
      </c>
      <c r="T9" s="304">
        <f t="shared" si="1"/>
        <v>55</v>
      </c>
      <c r="U9" s="304">
        <f t="shared" si="1"/>
        <v>56</v>
      </c>
      <c r="V9" s="304">
        <f t="shared" si="1"/>
        <v>57</v>
      </c>
      <c r="W9" s="304">
        <f t="shared" si="1"/>
        <v>58</v>
      </c>
      <c r="X9" s="304">
        <f t="shared" si="1"/>
        <v>59</v>
      </c>
      <c r="Y9" s="304">
        <f t="shared" si="1"/>
        <v>60</v>
      </c>
      <c r="Z9" s="286">
        <f>N9</f>
        <v>0</v>
      </c>
      <c r="AA9" s="297" t="str">
        <f>O9</f>
        <v>様</v>
      </c>
      <c r="AB9" s="304">
        <f>Y9+1</f>
        <v>61</v>
      </c>
      <c r="AC9" s="304">
        <f>AB9+1</f>
        <v>62</v>
      </c>
      <c r="AD9" s="304">
        <f t="shared" ref="AD9:AK9" si="14">AC9+1</f>
        <v>63</v>
      </c>
      <c r="AE9" s="304">
        <f t="shared" si="14"/>
        <v>64</v>
      </c>
      <c r="AF9" s="304">
        <f t="shared" si="14"/>
        <v>65</v>
      </c>
      <c r="AG9" s="304">
        <f t="shared" si="14"/>
        <v>66</v>
      </c>
      <c r="AH9" s="304">
        <f t="shared" si="14"/>
        <v>67</v>
      </c>
      <c r="AI9" s="304">
        <f t="shared" si="14"/>
        <v>68</v>
      </c>
      <c r="AJ9" s="304">
        <f t="shared" si="14"/>
        <v>69</v>
      </c>
      <c r="AK9" s="304">
        <f t="shared" si="14"/>
        <v>70</v>
      </c>
      <c r="AL9" s="286">
        <f>Z9</f>
        <v>0</v>
      </c>
      <c r="AM9" s="297" t="str">
        <f>AA9</f>
        <v>様</v>
      </c>
      <c r="AN9" s="304">
        <f>AK9+1</f>
        <v>71</v>
      </c>
      <c r="AO9" s="304">
        <f>AN9+1</f>
        <v>72</v>
      </c>
      <c r="AP9" s="304">
        <f t="shared" ref="AP9:AW9" si="15">AO9+1</f>
        <v>73</v>
      </c>
      <c r="AQ9" s="304">
        <f t="shared" si="15"/>
        <v>74</v>
      </c>
      <c r="AR9" s="304">
        <f t="shared" si="15"/>
        <v>75</v>
      </c>
      <c r="AS9" s="304">
        <f t="shared" si="15"/>
        <v>76</v>
      </c>
      <c r="AT9" s="304">
        <f t="shared" si="15"/>
        <v>77</v>
      </c>
      <c r="AU9" s="304">
        <f t="shared" si="15"/>
        <v>78</v>
      </c>
      <c r="AV9" s="304">
        <f t="shared" si="15"/>
        <v>79</v>
      </c>
      <c r="AW9" s="304">
        <f t="shared" si="15"/>
        <v>80</v>
      </c>
      <c r="AX9" s="286">
        <f>AL9</f>
        <v>0</v>
      </c>
      <c r="AY9" s="297" t="str">
        <f>AM9</f>
        <v>様</v>
      </c>
      <c r="AZ9" s="304">
        <f>AW9+1</f>
        <v>81</v>
      </c>
      <c r="BA9" s="304">
        <f>AZ9+1</f>
        <v>82</v>
      </c>
      <c r="BB9" s="304">
        <f t="shared" ref="BB9:BI9" si="16">BA9+1</f>
        <v>83</v>
      </c>
      <c r="BC9" s="304">
        <f t="shared" si="16"/>
        <v>84</v>
      </c>
      <c r="BD9" s="304">
        <f t="shared" si="16"/>
        <v>85</v>
      </c>
      <c r="BE9" s="304">
        <f t="shared" si="16"/>
        <v>86</v>
      </c>
      <c r="BF9" s="304">
        <f t="shared" si="16"/>
        <v>87</v>
      </c>
      <c r="BG9" s="304">
        <f t="shared" si="16"/>
        <v>88</v>
      </c>
      <c r="BH9" s="304">
        <f t="shared" si="16"/>
        <v>89</v>
      </c>
      <c r="BI9" s="304">
        <f t="shared" si="16"/>
        <v>90</v>
      </c>
      <c r="BJ9" s="286">
        <f>AX9</f>
        <v>0</v>
      </c>
      <c r="BK9" s="297" t="str">
        <f>AY9</f>
        <v>様</v>
      </c>
      <c r="BL9" s="304">
        <f>BI9+1</f>
        <v>91</v>
      </c>
      <c r="BM9" s="304">
        <f>BL9+1</f>
        <v>92</v>
      </c>
      <c r="BN9" s="304">
        <f t="shared" ref="BN9:BU9" si="17">BM9+1</f>
        <v>93</v>
      </c>
      <c r="BO9" s="304">
        <f t="shared" si="17"/>
        <v>94</v>
      </c>
      <c r="BP9" s="304">
        <f t="shared" si="17"/>
        <v>95</v>
      </c>
      <c r="BQ9" s="304">
        <f t="shared" si="17"/>
        <v>96</v>
      </c>
      <c r="BR9" s="304">
        <f t="shared" si="17"/>
        <v>97</v>
      </c>
      <c r="BS9" s="304">
        <f t="shared" si="17"/>
        <v>98</v>
      </c>
      <c r="BT9" s="304">
        <f t="shared" si="17"/>
        <v>99</v>
      </c>
      <c r="BU9" s="304">
        <f t="shared" si="17"/>
        <v>100</v>
      </c>
    </row>
    <row r="10" spans="1:73" s="321" customFormat="1" ht="21.75" customHeight="1">
      <c r="A10" s="322"/>
      <c r="B10" s="319" t="s">
        <v>374</v>
      </c>
      <c r="C10" s="320"/>
      <c r="D10" s="318"/>
      <c r="E10" s="318"/>
      <c r="F10" s="318"/>
      <c r="G10" s="318"/>
      <c r="H10" s="318"/>
      <c r="I10" s="318"/>
      <c r="J10" s="318"/>
      <c r="K10" s="318"/>
      <c r="L10" s="318"/>
      <c r="M10" s="318"/>
      <c r="N10" s="319" t="str">
        <f>B10</f>
        <v>手取り収入</v>
      </c>
      <c r="O10" s="320"/>
      <c r="P10" s="318"/>
      <c r="Q10" s="318"/>
      <c r="R10" s="318"/>
      <c r="S10" s="318"/>
      <c r="T10" s="318"/>
      <c r="U10" s="318"/>
      <c r="V10" s="318"/>
      <c r="W10" s="318"/>
      <c r="X10" s="318"/>
      <c r="Y10" s="318"/>
      <c r="Z10" s="319" t="str">
        <f>N10</f>
        <v>手取り収入</v>
      </c>
      <c r="AA10" s="320"/>
      <c r="AB10" s="318"/>
      <c r="AC10" s="318"/>
      <c r="AD10" s="318"/>
      <c r="AE10" s="318"/>
      <c r="AF10" s="318"/>
      <c r="AG10" s="318"/>
      <c r="AH10" s="318"/>
      <c r="AI10" s="318"/>
      <c r="AJ10" s="318"/>
      <c r="AK10" s="318"/>
      <c r="AL10" s="319" t="str">
        <f>Z10</f>
        <v>手取り収入</v>
      </c>
      <c r="AM10" s="320"/>
      <c r="AN10" s="318"/>
      <c r="AO10" s="318"/>
      <c r="AP10" s="318"/>
      <c r="AQ10" s="318"/>
      <c r="AR10" s="318"/>
      <c r="AS10" s="318"/>
      <c r="AT10" s="318"/>
      <c r="AU10" s="318"/>
      <c r="AV10" s="318"/>
      <c r="AW10" s="318"/>
      <c r="AX10" s="319" t="str">
        <f>AL10</f>
        <v>手取り収入</v>
      </c>
      <c r="AY10" s="320"/>
      <c r="AZ10" s="318"/>
      <c r="BA10" s="318"/>
      <c r="BB10" s="318"/>
      <c r="BC10" s="318"/>
      <c r="BD10" s="318"/>
      <c r="BE10" s="318"/>
      <c r="BF10" s="318"/>
      <c r="BG10" s="318"/>
      <c r="BH10" s="318"/>
      <c r="BI10" s="318"/>
      <c r="BJ10" s="319" t="str">
        <f>AX10</f>
        <v>手取り収入</v>
      </c>
      <c r="BK10" s="320"/>
      <c r="BL10" s="318"/>
      <c r="BM10" s="318"/>
      <c r="BN10" s="318"/>
      <c r="BO10" s="318"/>
      <c r="BP10" s="318"/>
      <c r="BQ10" s="318"/>
      <c r="BR10" s="318"/>
      <c r="BS10" s="318"/>
      <c r="BT10" s="318"/>
      <c r="BU10" s="318"/>
    </row>
    <row r="11" spans="1:73" ht="21.75" customHeight="1">
      <c r="A11" s="286"/>
      <c r="B11" s="297" t="s">
        <v>365</v>
      </c>
      <c r="C11" s="303">
        <v>40</v>
      </c>
      <c r="D11" s="304">
        <f>C11+1</f>
        <v>41</v>
      </c>
      <c r="E11" s="304">
        <f>D11+1</f>
        <v>42</v>
      </c>
      <c r="F11" s="304">
        <f t="shared" si="0"/>
        <v>43</v>
      </c>
      <c r="G11" s="304">
        <f t="shared" si="0"/>
        <v>44</v>
      </c>
      <c r="H11" s="304">
        <f t="shared" si="0"/>
        <v>45</v>
      </c>
      <c r="I11" s="304">
        <f t="shared" si="0"/>
        <v>46</v>
      </c>
      <c r="J11" s="304">
        <f t="shared" si="0"/>
        <v>47</v>
      </c>
      <c r="K11" s="304">
        <f t="shared" si="0"/>
        <v>48</v>
      </c>
      <c r="L11" s="304">
        <f t="shared" si="0"/>
        <v>49</v>
      </c>
      <c r="M11" s="304">
        <f t="shared" si="0"/>
        <v>50</v>
      </c>
      <c r="N11" s="286">
        <f>A11</f>
        <v>0</v>
      </c>
      <c r="O11" s="297" t="str">
        <f>B11</f>
        <v>様</v>
      </c>
      <c r="P11" s="304">
        <f>M11+1</f>
        <v>51</v>
      </c>
      <c r="Q11" s="304">
        <f>P11+1</f>
        <v>52</v>
      </c>
      <c r="R11" s="304">
        <f t="shared" si="1"/>
        <v>53</v>
      </c>
      <c r="S11" s="304">
        <f t="shared" si="1"/>
        <v>54</v>
      </c>
      <c r="T11" s="304">
        <f t="shared" si="1"/>
        <v>55</v>
      </c>
      <c r="U11" s="304">
        <f t="shared" si="1"/>
        <v>56</v>
      </c>
      <c r="V11" s="304">
        <f t="shared" si="1"/>
        <v>57</v>
      </c>
      <c r="W11" s="304">
        <f t="shared" si="1"/>
        <v>58</v>
      </c>
      <c r="X11" s="304">
        <f t="shared" si="1"/>
        <v>59</v>
      </c>
      <c r="Y11" s="304">
        <f t="shared" si="1"/>
        <v>60</v>
      </c>
      <c r="Z11" s="286">
        <f>N11</f>
        <v>0</v>
      </c>
      <c r="AA11" s="297" t="str">
        <f>O11</f>
        <v>様</v>
      </c>
      <c r="AB11" s="304">
        <f>Y11+1</f>
        <v>61</v>
      </c>
      <c r="AC11" s="304">
        <f>AB11+1</f>
        <v>62</v>
      </c>
      <c r="AD11" s="304">
        <f t="shared" ref="AD11:AK11" si="18">AC11+1</f>
        <v>63</v>
      </c>
      <c r="AE11" s="304">
        <f t="shared" si="18"/>
        <v>64</v>
      </c>
      <c r="AF11" s="304">
        <f t="shared" si="18"/>
        <v>65</v>
      </c>
      <c r="AG11" s="304">
        <f t="shared" si="18"/>
        <v>66</v>
      </c>
      <c r="AH11" s="304">
        <f t="shared" si="18"/>
        <v>67</v>
      </c>
      <c r="AI11" s="304">
        <f t="shared" si="18"/>
        <v>68</v>
      </c>
      <c r="AJ11" s="304">
        <f t="shared" si="18"/>
        <v>69</v>
      </c>
      <c r="AK11" s="304">
        <f t="shared" si="18"/>
        <v>70</v>
      </c>
      <c r="AL11" s="286">
        <f>Z11</f>
        <v>0</v>
      </c>
      <c r="AM11" s="297" t="str">
        <f>AA11</f>
        <v>様</v>
      </c>
      <c r="AN11" s="304">
        <f>AK11+1</f>
        <v>71</v>
      </c>
      <c r="AO11" s="304">
        <f>AN11+1</f>
        <v>72</v>
      </c>
      <c r="AP11" s="304">
        <f t="shared" ref="AP11:AW11" si="19">AO11+1</f>
        <v>73</v>
      </c>
      <c r="AQ11" s="304">
        <f t="shared" si="19"/>
        <v>74</v>
      </c>
      <c r="AR11" s="304">
        <f t="shared" si="19"/>
        <v>75</v>
      </c>
      <c r="AS11" s="304">
        <f t="shared" si="19"/>
        <v>76</v>
      </c>
      <c r="AT11" s="304">
        <f t="shared" si="19"/>
        <v>77</v>
      </c>
      <c r="AU11" s="304">
        <f t="shared" si="19"/>
        <v>78</v>
      </c>
      <c r="AV11" s="304">
        <f t="shared" si="19"/>
        <v>79</v>
      </c>
      <c r="AW11" s="304">
        <f t="shared" si="19"/>
        <v>80</v>
      </c>
      <c r="AX11" s="286">
        <f>AL11</f>
        <v>0</v>
      </c>
      <c r="AY11" s="297" t="str">
        <f>AM11</f>
        <v>様</v>
      </c>
      <c r="AZ11" s="304">
        <f>AW11+1</f>
        <v>81</v>
      </c>
      <c r="BA11" s="304">
        <f>AZ11+1</f>
        <v>82</v>
      </c>
      <c r="BB11" s="304">
        <f t="shared" ref="BB11:BI11" si="20">BA11+1</f>
        <v>83</v>
      </c>
      <c r="BC11" s="304">
        <f t="shared" si="20"/>
        <v>84</v>
      </c>
      <c r="BD11" s="304">
        <f t="shared" si="20"/>
        <v>85</v>
      </c>
      <c r="BE11" s="304">
        <f t="shared" si="20"/>
        <v>86</v>
      </c>
      <c r="BF11" s="304">
        <f t="shared" si="20"/>
        <v>87</v>
      </c>
      <c r="BG11" s="304">
        <f t="shared" si="20"/>
        <v>88</v>
      </c>
      <c r="BH11" s="304">
        <f t="shared" si="20"/>
        <v>89</v>
      </c>
      <c r="BI11" s="304">
        <f t="shared" si="20"/>
        <v>90</v>
      </c>
      <c r="BJ11" s="286">
        <f>AX11</f>
        <v>0</v>
      </c>
      <c r="BK11" s="297" t="str">
        <f>AY11</f>
        <v>様</v>
      </c>
      <c r="BL11" s="304">
        <f>BI11+1</f>
        <v>91</v>
      </c>
      <c r="BM11" s="304">
        <f>BL11+1</f>
        <v>92</v>
      </c>
      <c r="BN11" s="304">
        <f t="shared" ref="BN11:BU11" si="21">BM11+1</f>
        <v>93</v>
      </c>
      <c r="BO11" s="304">
        <f t="shared" si="21"/>
        <v>94</v>
      </c>
      <c r="BP11" s="304">
        <f t="shared" si="21"/>
        <v>95</v>
      </c>
      <c r="BQ11" s="304">
        <f t="shared" si="21"/>
        <v>96</v>
      </c>
      <c r="BR11" s="304">
        <f t="shared" si="21"/>
        <v>97</v>
      </c>
      <c r="BS11" s="304">
        <f t="shared" si="21"/>
        <v>98</v>
      </c>
      <c r="BT11" s="304">
        <f t="shared" si="21"/>
        <v>99</v>
      </c>
      <c r="BU11" s="304">
        <f t="shared" si="21"/>
        <v>100</v>
      </c>
    </row>
    <row r="12" spans="1:73" s="321" customFormat="1" ht="21.75" customHeight="1">
      <c r="A12" s="323"/>
      <c r="B12" s="324" t="s">
        <v>374</v>
      </c>
      <c r="C12" s="325"/>
      <c r="D12" s="326"/>
      <c r="E12" s="326"/>
      <c r="F12" s="326"/>
      <c r="G12" s="326"/>
      <c r="H12" s="326"/>
      <c r="I12" s="326"/>
      <c r="J12" s="326"/>
      <c r="K12" s="326"/>
      <c r="L12" s="326"/>
      <c r="M12" s="326"/>
      <c r="N12" s="324" t="str">
        <f>B12</f>
        <v>手取り収入</v>
      </c>
      <c r="O12" s="325"/>
      <c r="P12" s="326"/>
      <c r="Q12" s="326"/>
      <c r="R12" s="326"/>
      <c r="S12" s="326"/>
      <c r="T12" s="326"/>
      <c r="U12" s="326"/>
      <c r="V12" s="326"/>
      <c r="W12" s="326"/>
      <c r="X12" s="326"/>
      <c r="Y12" s="326"/>
      <c r="Z12" s="324" t="str">
        <f>N12</f>
        <v>手取り収入</v>
      </c>
      <c r="AA12" s="325"/>
      <c r="AB12" s="326"/>
      <c r="AC12" s="326"/>
      <c r="AD12" s="326"/>
      <c r="AE12" s="326"/>
      <c r="AF12" s="326"/>
      <c r="AG12" s="326"/>
      <c r="AH12" s="326"/>
      <c r="AI12" s="326"/>
      <c r="AJ12" s="326"/>
      <c r="AK12" s="326"/>
      <c r="AL12" s="319" t="str">
        <f>Z12</f>
        <v>手取り収入</v>
      </c>
      <c r="AM12" s="320"/>
      <c r="AN12" s="318"/>
      <c r="AO12" s="318"/>
      <c r="AP12" s="318"/>
      <c r="AQ12" s="318"/>
      <c r="AR12" s="318"/>
      <c r="AS12" s="318"/>
      <c r="AT12" s="318"/>
      <c r="AU12" s="318"/>
      <c r="AV12" s="318"/>
      <c r="AW12" s="318"/>
      <c r="AX12" s="324" t="str">
        <f>AL12</f>
        <v>手取り収入</v>
      </c>
      <c r="AY12" s="325"/>
      <c r="AZ12" s="326"/>
      <c r="BA12" s="326"/>
      <c r="BB12" s="326"/>
      <c r="BC12" s="326"/>
      <c r="BD12" s="326"/>
      <c r="BE12" s="326"/>
      <c r="BF12" s="326"/>
      <c r="BG12" s="326"/>
      <c r="BH12" s="326"/>
      <c r="BI12" s="326"/>
      <c r="BJ12" s="324" t="str">
        <f>AX12</f>
        <v>手取り収入</v>
      </c>
      <c r="BK12" s="325"/>
      <c r="BL12" s="326"/>
      <c r="BM12" s="326"/>
      <c r="BN12" s="326"/>
      <c r="BO12" s="326"/>
      <c r="BP12" s="326"/>
      <c r="BQ12" s="326"/>
      <c r="BR12" s="326"/>
      <c r="BS12" s="326"/>
      <c r="BT12" s="326"/>
      <c r="BU12" s="326"/>
    </row>
    <row r="13" spans="1:73" ht="33" customHeight="1">
      <c r="A13" s="308" t="s">
        <v>376</v>
      </c>
      <c r="B13" s="308"/>
      <c r="C13" s="308"/>
      <c r="D13" s="309">
        <v>2000</v>
      </c>
      <c r="E13" s="309">
        <f t="shared" ref="E13:M13" si="22">E4+E6+E8+E10+E12</f>
        <v>0</v>
      </c>
      <c r="F13" s="309">
        <f t="shared" si="22"/>
        <v>0</v>
      </c>
      <c r="G13" s="309">
        <f t="shared" si="22"/>
        <v>0</v>
      </c>
      <c r="H13" s="309">
        <f t="shared" si="22"/>
        <v>0</v>
      </c>
      <c r="I13" s="309">
        <f t="shared" si="22"/>
        <v>0</v>
      </c>
      <c r="J13" s="309">
        <f t="shared" si="22"/>
        <v>0</v>
      </c>
      <c r="K13" s="309">
        <f t="shared" si="22"/>
        <v>0</v>
      </c>
      <c r="L13" s="309">
        <f t="shared" si="22"/>
        <v>0</v>
      </c>
      <c r="M13" s="309">
        <f t="shared" si="22"/>
        <v>0</v>
      </c>
      <c r="N13" s="310" t="s">
        <v>376</v>
      </c>
      <c r="O13" s="311"/>
      <c r="P13" s="309">
        <f>P4+P6+P8+P10+P12</f>
        <v>0</v>
      </c>
      <c r="Q13" s="309">
        <f t="shared" ref="Q13" si="23">Q4+Q6+Q8+Q10+Q12</f>
        <v>0</v>
      </c>
      <c r="R13" s="309">
        <f t="shared" ref="R13" si="24">R4+R6+R8+R10+R12</f>
        <v>0</v>
      </c>
      <c r="S13" s="309">
        <f t="shared" ref="S13" si="25">S4+S6+S8+S10+S12</f>
        <v>0</v>
      </c>
      <c r="T13" s="309">
        <f t="shared" ref="T13" si="26">T4+T6+T8+T10+T12</f>
        <v>0</v>
      </c>
      <c r="U13" s="309">
        <f t="shared" ref="U13" si="27">U4+U6+U8+U10+U12</f>
        <v>0</v>
      </c>
      <c r="V13" s="309">
        <f t="shared" ref="V13" si="28">V4+V6+V8+V10+V12</f>
        <v>0</v>
      </c>
      <c r="W13" s="309">
        <f t="shared" ref="W13" si="29">W4+W6+W8+W10+W12</f>
        <v>0</v>
      </c>
      <c r="X13" s="309">
        <f t="shared" ref="X13" si="30">X4+X6+X8+X10+X12</f>
        <v>0</v>
      </c>
      <c r="Y13" s="309">
        <f t="shared" ref="Y13" si="31">Y4+Y6+Y8+Y10+Y12</f>
        <v>0</v>
      </c>
      <c r="Z13" s="310" t="s">
        <v>376</v>
      </c>
      <c r="AA13" s="311"/>
      <c r="AB13" s="309">
        <f>AB4+AB6+AB8+AB10+AB12</f>
        <v>0</v>
      </c>
      <c r="AC13" s="309">
        <f t="shared" ref="AC13" si="32">AC4+AC6+AC8+AC10+AC12</f>
        <v>0</v>
      </c>
      <c r="AD13" s="309">
        <f t="shared" ref="AD13" si="33">AD4+AD6+AD8+AD10+AD12</f>
        <v>0</v>
      </c>
      <c r="AE13" s="309">
        <f t="shared" ref="AE13" si="34">AE4+AE6+AE8+AE10+AE12</f>
        <v>0</v>
      </c>
      <c r="AF13" s="309">
        <f t="shared" ref="AF13" si="35">AF4+AF6+AF8+AF10+AF12</f>
        <v>0</v>
      </c>
      <c r="AG13" s="309">
        <f t="shared" ref="AG13" si="36">AG4+AG6+AG8+AG10+AG12</f>
        <v>0</v>
      </c>
      <c r="AH13" s="309">
        <f t="shared" ref="AH13" si="37">AH4+AH6+AH8+AH10+AH12</f>
        <v>0</v>
      </c>
      <c r="AI13" s="309">
        <f t="shared" ref="AI13" si="38">AI4+AI6+AI8+AI10+AI12</f>
        <v>0</v>
      </c>
      <c r="AJ13" s="309">
        <f t="shared" ref="AJ13" si="39">AJ4+AJ6+AJ8+AJ10+AJ12</f>
        <v>0</v>
      </c>
      <c r="AK13" s="309">
        <f t="shared" ref="AK13" si="40">AK4+AK6+AK8+AK10+AK12</f>
        <v>0</v>
      </c>
      <c r="AL13" s="310" t="s">
        <v>376</v>
      </c>
      <c r="AM13" s="311"/>
      <c r="AN13" s="309">
        <f>AN4+AN6+AN8+AN10+AN12</f>
        <v>0</v>
      </c>
      <c r="AO13" s="309">
        <f t="shared" ref="AO13" si="41">AO4+AO6+AO8+AO10+AO12</f>
        <v>0</v>
      </c>
      <c r="AP13" s="309">
        <f t="shared" ref="AP13" si="42">AP4+AP6+AP8+AP10+AP12</f>
        <v>0</v>
      </c>
      <c r="AQ13" s="309">
        <f t="shared" ref="AQ13" si="43">AQ4+AQ6+AQ8+AQ10+AQ12</f>
        <v>0</v>
      </c>
      <c r="AR13" s="309">
        <f t="shared" ref="AR13" si="44">AR4+AR6+AR8+AR10+AR12</f>
        <v>0</v>
      </c>
      <c r="AS13" s="309">
        <f t="shared" ref="AS13" si="45">AS4+AS6+AS8+AS10+AS12</f>
        <v>0</v>
      </c>
      <c r="AT13" s="309">
        <f t="shared" ref="AT13" si="46">AT4+AT6+AT8+AT10+AT12</f>
        <v>0</v>
      </c>
      <c r="AU13" s="309">
        <f t="shared" ref="AU13" si="47">AU4+AU6+AU8+AU10+AU12</f>
        <v>0</v>
      </c>
      <c r="AV13" s="309">
        <f t="shared" ref="AV13" si="48">AV4+AV6+AV8+AV10+AV12</f>
        <v>0</v>
      </c>
      <c r="AW13" s="309">
        <f t="shared" ref="AW13" si="49">AW4+AW6+AW8+AW10+AW12</f>
        <v>0</v>
      </c>
      <c r="AX13" s="310" t="s">
        <v>376</v>
      </c>
      <c r="AY13" s="311"/>
      <c r="AZ13" s="309">
        <f>AZ4+AZ6+AZ8+AZ10+AZ12</f>
        <v>0</v>
      </c>
      <c r="BA13" s="309">
        <f t="shared" ref="BA13" si="50">BA4+BA6+BA8+BA10+BA12</f>
        <v>0</v>
      </c>
      <c r="BB13" s="309">
        <f t="shared" ref="BB13" si="51">BB4+BB6+BB8+BB10+BB12</f>
        <v>0</v>
      </c>
      <c r="BC13" s="309">
        <f t="shared" ref="BC13" si="52">BC4+BC6+BC8+BC10+BC12</f>
        <v>0</v>
      </c>
      <c r="BD13" s="309">
        <f t="shared" ref="BD13" si="53">BD4+BD6+BD8+BD10+BD12</f>
        <v>0</v>
      </c>
      <c r="BE13" s="309">
        <f t="shared" ref="BE13" si="54">BE4+BE6+BE8+BE10+BE12</f>
        <v>0</v>
      </c>
      <c r="BF13" s="309">
        <f t="shared" ref="BF13" si="55">BF4+BF6+BF8+BF10+BF12</f>
        <v>0</v>
      </c>
      <c r="BG13" s="309">
        <f t="shared" ref="BG13" si="56">BG4+BG6+BG8+BG10+BG12</f>
        <v>0</v>
      </c>
      <c r="BH13" s="309">
        <f t="shared" ref="BH13" si="57">BH4+BH6+BH8+BH10+BH12</f>
        <v>0</v>
      </c>
      <c r="BI13" s="309">
        <f t="shared" ref="BI13" si="58">BI4+BI6+BI8+BI10+BI12</f>
        <v>0</v>
      </c>
      <c r="BJ13" s="310" t="s">
        <v>376</v>
      </c>
      <c r="BK13" s="311"/>
      <c r="BL13" s="309">
        <f>BL4+BL6+BL8+BL10+BL12</f>
        <v>0</v>
      </c>
      <c r="BM13" s="309">
        <f t="shared" ref="BM13" si="59">BM4+BM6+BM8+BM10+BM12</f>
        <v>0</v>
      </c>
      <c r="BN13" s="309">
        <f t="shared" ref="BN13" si="60">BN4+BN6+BN8+BN10+BN12</f>
        <v>0</v>
      </c>
      <c r="BO13" s="309">
        <f t="shared" ref="BO13" si="61">BO4+BO6+BO8+BO10+BO12</f>
        <v>0</v>
      </c>
      <c r="BP13" s="309">
        <f t="shared" ref="BP13" si="62">BP4+BP6+BP8+BP10+BP12</f>
        <v>0</v>
      </c>
      <c r="BQ13" s="309">
        <f t="shared" ref="BQ13" si="63">BQ4+BQ6+BQ8+BQ10+BQ12</f>
        <v>0</v>
      </c>
      <c r="BR13" s="309">
        <f t="shared" ref="BR13" si="64">BR4+BR6+BR8+BR10+BR12</f>
        <v>0</v>
      </c>
      <c r="BS13" s="309">
        <f t="shared" ref="BS13" si="65">BS4+BS6+BS8+BS10+BS12</f>
        <v>0</v>
      </c>
      <c r="BT13" s="309">
        <f t="shared" ref="BT13" si="66">BT4+BT6+BT8+BT10+BT12</f>
        <v>0</v>
      </c>
      <c r="BU13" s="309">
        <f t="shared" ref="BU13" si="67">BU4+BU6+BU8+BU10+BU12</f>
        <v>0</v>
      </c>
    </row>
    <row r="14" spans="1:73" ht="33" customHeight="1">
      <c r="A14" s="308" t="s">
        <v>377</v>
      </c>
      <c r="B14" s="308"/>
      <c r="C14" s="308"/>
      <c r="D14" s="309">
        <v>100</v>
      </c>
      <c r="E14" s="309"/>
      <c r="F14" s="309"/>
      <c r="G14" s="309"/>
      <c r="H14" s="309"/>
      <c r="I14" s="309"/>
      <c r="J14" s="309"/>
      <c r="K14" s="309"/>
      <c r="L14" s="309"/>
      <c r="M14" s="309"/>
      <c r="N14" s="310" t="s">
        <v>377</v>
      </c>
      <c r="O14" s="311"/>
      <c r="P14" s="309"/>
      <c r="Q14" s="309"/>
      <c r="R14" s="309"/>
      <c r="S14" s="309"/>
      <c r="T14" s="309"/>
      <c r="U14" s="309"/>
      <c r="V14" s="309"/>
      <c r="W14" s="309"/>
      <c r="X14" s="309"/>
      <c r="Y14" s="309"/>
      <c r="Z14" s="310" t="s">
        <v>377</v>
      </c>
      <c r="AA14" s="311"/>
      <c r="AB14" s="309"/>
      <c r="AC14" s="309"/>
      <c r="AD14" s="309"/>
      <c r="AE14" s="309"/>
      <c r="AF14" s="309"/>
      <c r="AG14" s="309"/>
      <c r="AH14" s="309"/>
      <c r="AI14" s="309"/>
      <c r="AJ14" s="309"/>
      <c r="AK14" s="309"/>
      <c r="AL14" s="310" t="s">
        <v>377</v>
      </c>
      <c r="AM14" s="311"/>
      <c r="AN14" s="309"/>
      <c r="AO14" s="309"/>
      <c r="AP14" s="309"/>
      <c r="AQ14" s="309"/>
      <c r="AR14" s="309"/>
      <c r="AS14" s="309"/>
      <c r="AT14" s="309"/>
      <c r="AU14" s="309"/>
      <c r="AV14" s="309"/>
      <c r="AW14" s="309"/>
      <c r="AX14" s="310" t="s">
        <v>377</v>
      </c>
      <c r="AY14" s="311"/>
      <c r="AZ14" s="309"/>
      <c r="BA14" s="309"/>
      <c r="BB14" s="309"/>
      <c r="BC14" s="309"/>
      <c r="BD14" s="309"/>
      <c r="BE14" s="309"/>
      <c r="BF14" s="309"/>
      <c r="BG14" s="309"/>
      <c r="BH14" s="309"/>
      <c r="BI14" s="309"/>
      <c r="BJ14" s="310" t="s">
        <v>377</v>
      </c>
      <c r="BK14" s="311"/>
      <c r="BL14" s="309"/>
      <c r="BM14" s="309"/>
      <c r="BN14" s="309"/>
      <c r="BO14" s="309"/>
      <c r="BP14" s="309"/>
      <c r="BQ14" s="309"/>
      <c r="BR14" s="309"/>
      <c r="BS14" s="309"/>
      <c r="BT14" s="309"/>
      <c r="BU14" s="309"/>
    </row>
    <row r="15" spans="1:73" ht="33" customHeight="1">
      <c r="A15" s="310" t="s">
        <v>384</v>
      </c>
      <c r="B15" s="312"/>
      <c r="C15" s="311"/>
      <c r="D15" s="309">
        <v>1000</v>
      </c>
      <c r="E15" s="309"/>
      <c r="F15" s="309"/>
      <c r="G15" s="309"/>
      <c r="H15" s="309"/>
      <c r="I15" s="309"/>
      <c r="J15" s="309"/>
      <c r="K15" s="309"/>
      <c r="L15" s="309"/>
      <c r="M15" s="309"/>
      <c r="N15" s="310" t="s">
        <v>385</v>
      </c>
      <c r="O15" s="311"/>
      <c r="P15" s="309"/>
      <c r="Q15" s="309"/>
      <c r="R15" s="309"/>
      <c r="S15" s="309"/>
      <c r="T15" s="309"/>
      <c r="U15" s="309"/>
      <c r="V15" s="309"/>
      <c r="W15" s="309"/>
      <c r="X15" s="309"/>
      <c r="Y15" s="309"/>
      <c r="Z15" s="310" t="s">
        <v>385</v>
      </c>
      <c r="AA15" s="311"/>
      <c r="AB15" s="309"/>
      <c r="AC15" s="309"/>
      <c r="AD15" s="309"/>
      <c r="AE15" s="309"/>
      <c r="AF15" s="309"/>
      <c r="AG15" s="309"/>
      <c r="AH15" s="309"/>
      <c r="AI15" s="309"/>
      <c r="AJ15" s="309"/>
      <c r="AK15" s="309"/>
      <c r="AL15" s="310" t="s">
        <v>385</v>
      </c>
      <c r="AM15" s="311"/>
      <c r="AN15" s="309"/>
      <c r="AO15" s="309"/>
      <c r="AP15" s="309"/>
      <c r="AQ15" s="309"/>
      <c r="AR15" s="309"/>
      <c r="AS15" s="309"/>
      <c r="AT15" s="309"/>
      <c r="AU15" s="309"/>
      <c r="AV15" s="309"/>
      <c r="AW15" s="309"/>
      <c r="AX15" s="310" t="s">
        <v>385</v>
      </c>
      <c r="AY15" s="311"/>
      <c r="AZ15" s="309"/>
      <c r="BA15" s="309"/>
      <c r="BB15" s="309"/>
      <c r="BC15" s="309"/>
      <c r="BD15" s="309"/>
      <c r="BE15" s="309"/>
      <c r="BF15" s="309"/>
      <c r="BG15" s="309"/>
      <c r="BH15" s="309"/>
      <c r="BI15" s="309"/>
      <c r="BJ15" s="310" t="s">
        <v>385</v>
      </c>
      <c r="BK15" s="311"/>
      <c r="BL15" s="309"/>
      <c r="BM15" s="309"/>
      <c r="BN15" s="309"/>
      <c r="BO15" s="309"/>
      <c r="BP15" s="309"/>
      <c r="BQ15" s="309"/>
      <c r="BR15" s="309"/>
      <c r="BS15" s="309"/>
      <c r="BT15" s="309"/>
      <c r="BU15" s="309"/>
    </row>
    <row r="16" spans="1:73" s="317" customFormat="1" ht="33" customHeight="1">
      <c r="A16" s="313" t="s">
        <v>375</v>
      </c>
      <c r="B16" s="314"/>
      <c r="C16" s="315"/>
      <c r="D16" s="316">
        <f>SUM(D13:D15)</f>
        <v>3100</v>
      </c>
      <c r="E16" s="316">
        <f t="shared" ref="E16:M16" si="68">SUM(E13:E15)</f>
        <v>0</v>
      </c>
      <c r="F16" s="316">
        <f t="shared" si="68"/>
        <v>0</v>
      </c>
      <c r="G16" s="316">
        <f t="shared" si="68"/>
        <v>0</v>
      </c>
      <c r="H16" s="316">
        <f t="shared" si="68"/>
        <v>0</v>
      </c>
      <c r="I16" s="316">
        <f t="shared" si="68"/>
        <v>0</v>
      </c>
      <c r="J16" s="316">
        <f t="shared" si="68"/>
        <v>0</v>
      </c>
      <c r="K16" s="316">
        <f t="shared" si="68"/>
        <v>0</v>
      </c>
      <c r="L16" s="316">
        <f t="shared" si="68"/>
        <v>0</v>
      </c>
      <c r="M16" s="316">
        <f t="shared" si="68"/>
        <v>0</v>
      </c>
      <c r="N16" s="313" t="s">
        <v>375</v>
      </c>
      <c r="O16" s="315"/>
      <c r="P16" s="316">
        <f>SUM(P13:P15)</f>
        <v>0</v>
      </c>
      <c r="Q16" s="316">
        <f t="shared" ref="Q16" si="69">SUM(Q13:Q15)</f>
        <v>0</v>
      </c>
      <c r="R16" s="316">
        <f t="shared" ref="R16" si="70">SUM(R13:R15)</f>
        <v>0</v>
      </c>
      <c r="S16" s="316">
        <f t="shared" ref="S16" si="71">SUM(S13:S15)</f>
        <v>0</v>
      </c>
      <c r="T16" s="316">
        <f t="shared" ref="T16" si="72">SUM(T13:T15)</f>
        <v>0</v>
      </c>
      <c r="U16" s="316">
        <f t="shared" ref="U16" si="73">SUM(U13:U15)</f>
        <v>0</v>
      </c>
      <c r="V16" s="316">
        <f t="shared" ref="V16" si="74">SUM(V13:V15)</f>
        <v>0</v>
      </c>
      <c r="W16" s="316">
        <f t="shared" ref="W16" si="75">SUM(W13:W15)</f>
        <v>0</v>
      </c>
      <c r="X16" s="316">
        <f t="shared" ref="X16" si="76">SUM(X13:X15)</f>
        <v>0</v>
      </c>
      <c r="Y16" s="316">
        <f t="shared" ref="Y16" si="77">SUM(Y13:Y15)</f>
        <v>0</v>
      </c>
      <c r="Z16" s="313" t="s">
        <v>375</v>
      </c>
      <c r="AA16" s="315"/>
      <c r="AB16" s="316">
        <f>SUM(AB13:AB15)</f>
        <v>0</v>
      </c>
      <c r="AC16" s="316">
        <f t="shared" ref="AC16" si="78">SUM(AC13:AC15)</f>
        <v>0</v>
      </c>
      <c r="AD16" s="316">
        <f t="shared" ref="AD16" si="79">SUM(AD13:AD15)</f>
        <v>0</v>
      </c>
      <c r="AE16" s="316">
        <f t="shared" ref="AE16" si="80">SUM(AE13:AE15)</f>
        <v>0</v>
      </c>
      <c r="AF16" s="316">
        <f t="shared" ref="AF16" si="81">SUM(AF13:AF15)</f>
        <v>0</v>
      </c>
      <c r="AG16" s="316">
        <f t="shared" ref="AG16" si="82">SUM(AG13:AG15)</f>
        <v>0</v>
      </c>
      <c r="AH16" s="316">
        <f t="shared" ref="AH16" si="83">SUM(AH13:AH15)</f>
        <v>0</v>
      </c>
      <c r="AI16" s="316">
        <f t="shared" ref="AI16" si="84">SUM(AI13:AI15)</f>
        <v>0</v>
      </c>
      <c r="AJ16" s="316">
        <f t="shared" ref="AJ16" si="85">SUM(AJ13:AJ15)</f>
        <v>0</v>
      </c>
      <c r="AK16" s="316">
        <f t="shared" ref="AK16" si="86">SUM(AK13:AK15)</f>
        <v>0</v>
      </c>
      <c r="AL16" s="313" t="s">
        <v>375</v>
      </c>
      <c r="AM16" s="315"/>
      <c r="AN16" s="316">
        <f>SUM(AN13:AN15)</f>
        <v>0</v>
      </c>
      <c r="AO16" s="316">
        <f t="shared" ref="AO16" si="87">SUM(AO13:AO15)</f>
        <v>0</v>
      </c>
      <c r="AP16" s="316">
        <f t="shared" ref="AP16" si="88">SUM(AP13:AP15)</f>
        <v>0</v>
      </c>
      <c r="AQ16" s="316">
        <f t="shared" ref="AQ16" si="89">SUM(AQ13:AQ15)</f>
        <v>0</v>
      </c>
      <c r="AR16" s="316">
        <f t="shared" ref="AR16" si="90">SUM(AR13:AR15)</f>
        <v>0</v>
      </c>
      <c r="AS16" s="316">
        <f t="shared" ref="AS16" si="91">SUM(AS13:AS15)</f>
        <v>0</v>
      </c>
      <c r="AT16" s="316">
        <f t="shared" ref="AT16" si="92">SUM(AT13:AT15)</f>
        <v>0</v>
      </c>
      <c r="AU16" s="316">
        <f t="shared" ref="AU16" si="93">SUM(AU13:AU15)</f>
        <v>0</v>
      </c>
      <c r="AV16" s="316">
        <f t="shared" ref="AV16" si="94">SUM(AV13:AV15)</f>
        <v>0</v>
      </c>
      <c r="AW16" s="316">
        <f t="shared" ref="AW16" si="95">SUM(AW13:AW15)</f>
        <v>0</v>
      </c>
      <c r="AX16" s="313" t="s">
        <v>375</v>
      </c>
      <c r="AY16" s="315"/>
      <c r="AZ16" s="316">
        <f>SUM(AZ13:AZ15)</f>
        <v>0</v>
      </c>
      <c r="BA16" s="316">
        <f t="shared" ref="BA16" si="96">SUM(BA13:BA15)</f>
        <v>0</v>
      </c>
      <c r="BB16" s="316">
        <f t="shared" ref="BB16" si="97">SUM(BB13:BB15)</f>
        <v>0</v>
      </c>
      <c r="BC16" s="316">
        <f t="shared" ref="BC16" si="98">SUM(BC13:BC15)</f>
        <v>0</v>
      </c>
      <c r="BD16" s="316">
        <f t="shared" ref="BD16" si="99">SUM(BD13:BD15)</f>
        <v>0</v>
      </c>
      <c r="BE16" s="316">
        <f t="shared" ref="BE16" si="100">SUM(BE13:BE15)</f>
        <v>0</v>
      </c>
      <c r="BF16" s="316">
        <f t="shared" ref="BF16" si="101">SUM(BF13:BF15)</f>
        <v>0</v>
      </c>
      <c r="BG16" s="316">
        <f t="shared" ref="BG16" si="102">SUM(BG13:BG15)</f>
        <v>0</v>
      </c>
      <c r="BH16" s="316">
        <f t="shared" ref="BH16" si="103">SUM(BH13:BH15)</f>
        <v>0</v>
      </c>
      <c r="BI16" s="316">
        <f t="shared" ref="BI16" si="104">SUM(BI13:BI15)</f>
        <v>0</v>
      </c>
      <c r="BJ16" s="313" t="s">
        <v>375</v>
      </c>
      <c r="BK16" s="315"/>
      <c r="BL16" s="316">
        <f>SUM(BL13:BL15)</f>
        <v>0</v>
      </c>
      <c r="BM16" s="316">
        <f t="shared" ref="BM16" si="105">SUM(BM13:BM15)</f>
        <v>0</v>
      </c>
      <c r="BN16" s="316">
        <f t="shared" ref="BN16" si="106">SUM(BN13:BN15)</f>
        <v>0</v>
      </c>
      <c r="BO16" s="316">
        <f t="shared" ref="BO16" si="107">SUM(BO13:BO15)</f>
        <v>0</v>
      </c>
      <c r="BP16" s="316">
        <f t="shared" ref="BP16" si="108">SUM(BP13:BP15)</f>
        <v>0</v>
      </c>
      <c r="BQ16" s="316">
        <f t="shared" ref="BQ16" si="109">SUM(BQ13:BQ15)</f>
        <v>0</v>
      </c>
      <c r="BR16" s="316">
        <f t="shared" ref="BR16" si="110">SUM(BR13:BR15)</f>
        <v>0</v>
      </c>
      <c r="BS16" s="316">
        <f t="shared" ref="BS16" si="111">SUM(BS13:BS15)</f>
        <v>0</v>
      </c>
      <c r="BT16" s="316">
        <f t="shared" ref="BT16" si="112">SUM(BT13:BT15)</f>
        <v>0</v>
      </c>
      <c r="BU16" s="316">
        <f t="shared" ref="BU16" si="113">SUM(BU13:BU15)</f>
        <v>0</v>
      </c>
    </row>
    <row r="17" spans="2:73" ht="21.75" customHeight="1"/>
    <row r="18" spans="2:73" ht="28.5" customHeight="1">
      <c r="B18" s="327" t="s">
        <v>378</v>
      </c>
      <c r="C18" s="327"/>
      <c r="D18" s="285">
        <v>1000</v>
      </c>
      <c r="E18" s="285"/>
      <c r="F18" s="285"/>
      <c r="G18" s="285"/>
      <c r="H18" s="285"/>
      <c r="I18" s="285"/>
      <c r="J18" s="285"/>
      <c r="K18" s="285"/>
      <c r="L18" s="285"/>
      <c r="M18" s="285"/>
      <c r="N18" s="327" t="s">
        <v>378</v>
      </c>
      <c r="O18" s="327"/>
      <c r="P18" s="285">
        <v>1000</v>
      </c>
      <c r="Q18" s="285"/>
      <c r="R18" s="285"/>
      <c r="S18" s="285"/>
      <c r="T18" s="285"/>
      <c r="U18" s="285"/>
      <c r="V18" s="285"/>
      <c r="W18" s="285"/>
      <c r="X18" s="285"/>
      <c r="Y18" s="285"/>
      <c r="Z18" s="327" t="s">
        <v>378</v>
      </c>
      <c r="AA18" s="327"/>
      <c r="AB18" s="285">
        <v>1000</v>
      </c>
      <c r="AC18" s="285"/>
      <c r="AD18" s="285"/>
      <c r="AE18" s="285"/>
      <c r="AF18" s="285"/>
      <c r="AG18" s="285"/>
      <c r="AH18" s="285"/>
      <c r="AI18" s="285"/>
      <c r="AJ18" s="285"/>
      <c r="AK18" s="285"/>
      <c r="AL18" s="327" t="s">
        <v>378</v>
      </c>
      <c r="AM18" s="327"/>
      <c r="AN18" s="285">
        <v>1000</v>
      </c>
      <c r="AO18" s="285"/>
      <c r="AP18" s="285"/>
      <c r="AQ18" s="285"/>
      <c r="AR18" s="285"/>
      <c r="AS18" s="285"/>
      <c r="AT18" s="285"/>
      <c r="AU18" s="285"/>
      <c r="AV18" s="285"/>
      <c r="AW18" s="285"/>
      <c r="AX18" s="327" t="s">
        <v>378</v>
      </c>
      <c r="AY18" s="327"/>
      <c r="AZ18" s="285">
        <v>1000</v>
      </c>
      <c r="BA18" s="285"/>
      <c r="BB18" s="285"/>
      <c r="BC18" s="285"/>
      <c r="BD18" s="285"/>
      <c r="BE18" s="285"/>
      <c r="BF18" s="285"/>
      <c r="BG18" s="285"/>
      <c r="BH18" s="285"/>
      <c r="BI18" s="285"/>
      <c r="BJ18" s="327" t="s">
        <v>378</v>
      </c>
      <c r="BK18" s="327"/>
      <c r="BL18" s="285">
        <v>1000</v>
      </c>
      <c r="BM18" s="285"/>
      <c r="BN18" s="285"/>
      <c r="BO18" s="285"/>
      <c r="BP18" s="285"/>
      <c r="BQ18" s="285"/>
      <c r="BR18" s="285"/>
      <c r="BS18" s="285"/>
      <c r="BT18" s="285"/>
      <c r="BU18" s="285"/>
    </row>
    <row r="19" spans="2:73" ht="28.5" customHeight="1">
      <c r="B19" s="287" t="s">
        <v>379</v>
      </c>
      <c r="C19" s="287"/>
      <c r="D19" s="286">
        <v>300</v>
      </c>
      <c r="E19" s="286"/>
      <c r="F19" s="286"/>
      <c r="G19" s="286"/>
      <c r="H19" s="286"/>
      <c r="I19" s="286"/>
      <c r="J19" s="286"/>
      <c r="K19" s="286"/>
      <c r="L19" s="286"/>
      <c r="M19" s="286"/>
      <c r="N19" s="287" t="s">
        <v>379</v>
      </c>
      <c r="O19" s="287"/>
      <c r="P19" s="286">
        <v>300</v>
      </c>
      <c r="Q19" s="286"/>
      <c r="R19" s="286"/>
      <c r="S19" s="286"/>
      <c r="T19" s="286"/>
      <c r="U19" s="286"/>
      <c r="V19" s="286"/>
      <c r="W19" s="286"/>
      <c r="X19" s="286"/>
      <c r="Y19" s="286"/>
      <c r="Z19" s="287" t="s">
        <v>379</v>
      </c>
      <c r="AA19" s="287"/>
      <c r="AB19" s="286">
        <v>300</v>
      </c>
      <c r="AC19" s="286"/>
      <c r="AD19" s="286"/>
      <c r="AE19" s="286"/>
      <c r="AF19" s="286"/>
      <c r="AG19" s="286"/>
      <c r="AH19" s="286"/>
      <c r="AI19" s="286"/>
      <c r="AJ19" s="286"/>
      <c r="AK19" s="286"/>
      <c r="AL19" s="287" t="s">
        <v>379</v>
      </c>
      <c r="AM19" s="287"/>
      <c r="AN19" s="286">
        <v>300</v>
      </c>
      <c r="AO19" s="286"/>
      <c r="AP19" s="286"/>
      <c r="AQ19" s="286"/>
      <c r="AR19" s="286"/>
      <c r="AS19" s="286"/>
      <c r="AT19" s="286"/>
      <c r="AU19" s="286"/>
      <c r="AV19" s="286"/>
      <c r="AW19" s="286"/>
      <c r="AX19" s="287" t="s">
        <v>379</v>
      </c>
      <c r="AY19" s="287"/>
      <c r="AZ19" s="286">
        <v>300</v>
      </c>
      <c r="BA19" s="286"/>
      <c r="BB19" s="286"/>
      <c r="BC19" s="286"/>
      <c r="BD19" s="286"/>
      <c r="BE19" s="286"/>
      <c r="BF19" s="286"/>
      <c r="BG19" s="286"/>
      <c r="BH19" s="286"/>
      <c r="BI19" s="286"/>
      <c r="BJ19" s="287" t="s">
        <v>379</v>
      </c>
      <c r="BK19" s="287"/>
      <c r="BL19" s="286">
        <v>300</v>
      </c>
      <c r="BM19" s="286"/>
      <c r="BN19" s="286"/>
      <c r="BO19" s="286"/>
      <c r="BP19" s="286"/>
      <c r="BQ19" s="286"/>
      <c r="BR19" s="286"/>
      <c r="BS19" s="286"/>
      <c r="BT19" s="286"/>
      <c r="BU19" s="286"/>
    </row>
    <row r="20" spans="2:73" ht="28.5" customHeight="1">
      <c r="B20" s="287" t="s">
        <v>380</v>
      </c>
      <c r="C20" s="287"/>
      <c r="D20" s="286">
        <v>300</v>
      </c>
      <c r="E20" s="286"/>
      <c r="F20" s="286"/>
      <c r="G20" s="286"/>
      <c r="H20" s="286"/>
      <c r="I20" s="286"/>
      <c r="J20" s="286"/>
      <c r="K20" s="286"/>
      <c r="L20" s="286"/>
      <c r="M20" s="286"/>
      <c r="N20" s="287" t="s">
        <v>380</v>
      </c>
      <c r="O20" s="287"/>
      <c r="P20" s="286">
        <v>300</v>
      </c>
      <c r="Q20" s="286"/>
      <c r="R20" s="286"/>
      <c r="S20" s="286"/>
      <c r="T20" s="286"/>
      <c r="U20" s="286"/>
      <c r="V20" s="286"/>
      <c r="W20" s="286"/>
      <c r="X20" s="286"/>
      <c r="Y20" s="286"/>
      <c r="Z20" s="287" t="s">
        <v>380</v>
      </c>
      <c r="AA20" s="287"/>
      <c r="AB20" s="286">
        <v>300</v>
      </c>
      <c r="AC20" s="286"/>
      <c r="AD20" s="286"/>
      <c r="AE20" s="286"/>
      <c r="AF20" s="286"/>
      <c r="AG20" s="286"/>
      <c r="AH20" s="286"/>
      <c r="AI20" s="286"/>
      <c r="AJ20" s="286"/>
      <c r="AK20" s="286"/>
      <c r="AL20" s="287" t="s">
        <v>380</v>
      </c>
      <c r="AM20" s="287"/>
      <c r="AN20" s="286">
        <v>300</v>
      </c>
      <c r="AO20" s="286"/>
      <c r="AP20" s="286"/>
      <c r="AQ20" s="286"/>
      <c r="AR20" s="286"/>
      <c r="AS20" s="286"/>
      <c r="AT20" s="286"/>
      <c r="AU20" s="286"/>
      <c r="AV20" s="286"/>
      <c r="AW20" s="286"/>
      <c r="AX20" s="287" t="s">
        <v>380</v>
      </c>
      <c r="AY20" s="287"/>
      <c r="AZ20" s="286">
        <v>300</v>
      </c>
      <c r="BA20" s="286"/>
      <c r="BB20" s="286"/>
      <c r="BC20" s="286"/>
      <c r="BD20" s="286"/>
      <c r="BE20" s="286"/>
      <c r="BF20" s="286"/>
      <c r="BG20" s="286"/>
      <c r="BH20" s="286"/>
      <c r="BI20" s="286"/>
      <c r="BJ20" s="287" t="s">
        <v>380</v>
      </c>
      <c r="BK20" s="287"/>
      <c r="BL20" s="286">
        <v>300</v>
      </c>
      <c r="BM20" s="286"/>
      <c r="BN20" s="286"/>
      <c r="BO20" s="286"/>
      <c r="BP20" s="286"/>
      <c r="BQ20" s="286"/>
      <c r="BR20" s="286"/>
      <c r="BS20" s="286"/>
      <c r="BT20" s="286"/>
      <c r="BU20" s="286"/>
    </row>
    <row r="21" spans="2:73" ht="28.5" customHeight="1">
      <c r="B21" s="287" t="s">
        <v>381</v>
      </c>
      <c r="C21" s="287"/>
      <c r="D21" s="286">
        <v>100</v>
      </c>
      <c r="E21" s="286"/>
      <c r="F21" s="286"/>
      <c r="G21" s="286"/>
      <c r="H21" s="286"/>
      <c r="I21" s="286"/>
      <c r="J21" s="286"/>
      <c r="K21" s="286"/>
      <c r="L21" s="286"/>
      <c r="M21" s="286"/>
      <c r="N21" s="287" t="s">
        <v>381</v>
      </c>
      <c r="O21" s="287"/>
      <c r="P21" s="286">
        <v>100</v>
      </c>
      <c r="Q21" s="286"/>
      <c r="R21" s="286"/>
      <c r="S21" s="286"/>
      <c r="T21" s="286"/>
      <c r="U21" s="286"/>
      <c r="V21" s="286"/>
      <c r="W21" s="286"/>
      <c r="X21" s="286"/>
      <c r="Y21" s="286"/>
      <c r="Z21" s="287" t="s">
        <v>381</v>
      </c>
      <c r="AA21" s="287"/>
      <c r="AB21" s="286">
        <v>100</v>
      </c>
      <c r="AC21" s="286"/>
      <c r="AD21" s="286"/>
      <c r="AE21" s="286"/>
      <c r="AF21" s="286"/>
      <c r="AG21" s="286"/>
      <c r="AH21" s="286"/>
      <c r="AI21" s="286"/>
      <c r="AJ21" s="286"/>
      <c r="AK21" s="286"/>
      <c r="AL21" s="287" t="s">
        <v>381</v>
      </c>
      <c r="AM21" s="287"/>
      <c r="AN21" s="286">
        <v>100</v>
      </c>
      <c r="AO21" s="286"/>
      <c r="AP21" s="286"/>
      <c r="AQ21" s="286"/>
      <c r="AR21" s="286"/>
      <c r="AS21" s="286"/>
      <c r="AT21" s="286"/>
      <c r="AU21" s="286"/>
      <c r="AV21" s="286"/>
      <c r="AW21" s="286"/>
      <c r="AX21" s="287" t="s">
        <v>381</v>
      </c>
      <c r="AY21" s="287"/>
      <c r="AZ21" s="286">
        <v>100</v>
      </c>
      <c r="BA21" s="286"/>
      <c r="BB21" s="286"/>
      <c r="BC21" s="286"/>
      <c r="BD21" s="286"/>
      <c r="BE21" s="286"/>
      <c r="BF21" s="286"/>
      <c r="BG21" s="286"/>
      <c r="BH21" s="286"/>
      <c r="BI21" s="286"/>
      <c r="BJ21" s="287" t="s">
        <v>381</v>
      </c>
      <c r="BK21" s="287"/>
      <c r="BL21" s="286">
        <v>100</v>
      </c>
      <c r="BM21" s="286"/>
      <c r="BN21" s="286"/>
      <c r="BO21" s="286"/>
      <c r="BP21" s="286"/>
      <c r="BQ21" s="286"/>
      <c r="BR21" s="286"/>
      <c r="BS21" s="286"/>
      <c r="BT21" s="286"/>
      <c r="BU21" s="286"/>
    </row>
    <row r="22" spans="2:73" ht="28.5" customHeight="1">
      <c r="B22" s="287" t="s">
        <v>382</v>
      </c>
      <c r="C22" s="287"/>
      <c r="D22" s="286">
        <v>500</v>
      </c>
      <c r="E22" s="286"/>
      <c r="F22" s="286"/>
      <c r="G22" s="286"/>
      <c r="H22" s="286"/>
      <c r="I22" s="286"/>
      <c r="J22" s="286"/>
      <c r="K22" s="286"/>
      <c r="L22" s="286"/>
      <c r="M22" s="286"/>
      <c r="N22" s="287" t="s">
        <v>382</v>
      </c>
      <c r="O22" s="287"/>
      <c r="P22" s="286">
        <v>500</v>
      </c>
      <c r="Q22" s="286"/>
      <c r="R22" s="286"/>
      <c r="S22" s="286"/>
      <c r="T22" s="286"/>
      <c r="U22" s="286"/>
      <c r="V22" s="286"/>
      <c r="W22" s="286"/>
      <c r="X22" s="286"/>
      <c r="Y22" s="286"/>
      <c r="Z22" s="287" t="s">
        <v>382</v>
      </c>
      <c r="AA22" s="287"/>
      <c r="AB22" s="286">
        <v>500</v>
      </c>
      <c r="AC22" s="286"/>
      <c r="AD22" s="286"/>
      <c r="AE22" s="286"/>
      <c r="AF22" s="286"/>
      <c r="AG22" s="286"/>
      <c r="AH22" s="286"/>
      <c r="AI22" s="286"/>
      <c r="AJ22" s="286"/>
      <c r="AK22" s="286"/>
      <c r="AL22" s="287" t="s">
        <v>382</v>
      </c>
      <c r="AM22" s="287"/>
      <c r="AN22" s="286">
        <v>500</v>
      </c>
      <c r="AO22" s="286"/>
      <c r="AP22" s="286"/>
      <c r="AQ22" s="286"/>
      <c r="AR22" s="286"/>
      <c r="AS22" s="286"/>
      <c r="AT22" s="286"/>
      <c r="AU22" s="286"/>
      <c r="AV22" s="286"/>
      <c r="AW22" s="286"/>
      <c r="AX22" s="287" t="s">
        <v>382</v>
      </c>
      <c r="AY22" s="287"/>
      <c r="AZ22" s="286">
        <v>500</v>
      </c>
      <c r="BA22" s="286"/>
      <c r="BB22" s="286"/>
      <c r="BC22" s="286"/>
      <c r="BD22" s="286"/>
      <c r="BE22" s="286"/>
      <c r="BF22" s="286"/>
      <c r="BG22" s="286"/>
      <c r="BH22" s="286"/>
      <c r="BI22" s="286"/>
      <c r="BJ22" s="287" t="s">
        <v>382</v>
      </c>
      <c r="BK22" s="287"/>
      <c r="BL22" s="286">
        <v>500</v>
      </c>
      <c r="BM22" s="286"/>
      <c r="BN22" s="286"/>
      <c r="BO22" s="286"/>
      <c r="BP22" s="286"/>
      <c r="BQ22" s="286"/>
      <c r="BR22" s="286"/>
      <c r="BS22" s="286"/>
      <c r="BT22" s="286"/>
      <c r="BU22" s="286"/>
    </row>
    <row r="23" spans="2:73" ht="28.5" customHeight="1">
      <c r="B23" s="287" t="s">
        <v>383</v>
      </c>
      <c r="C23" s="287"/>
      <c r="D23" s="286">
        <v>100</v>
      </c>
      <c r="E23" s="286"/>
      <c r="F23" s="286"/>
      <c r="G23" s="286"/>
      <c r="H23" s="286"/>
      <c r="I23" s="286"/>
      <c r="J23" s="286"/>
      <c r="K23" s="286"/>
      <c r="L23" s="286"/>
      <c r="M23" s="286"/>
      <c r="N23" s="287" t="s">
        <v>383</v>
      </c>
      <c r="O23" s="287"/>
      <c r="P23" s="286">
        <v>100</v>
      </c>
      <c r="Q23" s="286"/>
      <c r="R23" s="286"/>
      <c r="S23" s="286"/>
      <c r="T23" s="286"/>
      <c r="U23" s="286"/>
      <c r="V23" s="286"/>
      <c r="W23" s="286"/>
      <c r="X23" s="286"/>
      <c r="Y23" s="286"/>
      <c r="Z23" s="287" t="s">
        <v>383</v>
      </c>
      <c r="AA23" s="287"/>
      <c r="AB23" s="286">
        <v>100</v>
      </c>
      <c r="AC23" s="286"/>
      <c r="AD23" s="286"/>
      <c r="AE23" s="286"/>
      <c r="AF23" s="286"/>
      <c r="AG23" s="286"/>
      <c r="AH23" s="286"/>
      <c r="AI23" s="286"/>
      <c r="AJ23" s="286"/>
      <c r="AK23" s="286"/>
      <c r="AL23" s="287" t="s">
        <v>383</v>
      </c>
      <c r="AM23" s="287"/>
      <c r="AN23" s="286">
        <v>100</v>
      </c>
      <c r="AO23" s="286"/>
      <c r="AP23" s="286"/>
      <c r="AQ23" s="286"/>
      <c r="AR23" s="286"/>
      <c r="AS23" s="286"/>
      <c r="AT23" s="286"/>
      <c r="AU23" s="286"/>
      <c r="AV23" s="286"/>
      <c r="AW23" s="286"/>
      <c r="AX23" s="287" t="s">
        <v>383</v>
      </c>
      <c r="AY23" s="287"/>
      <c r="AZ23" s="286">
        <v>100</v>
      </c>
      <c r="BA23" s="286"/>
      <c r="BB23" s="286"/>
      <c r="BC23" s="286"/>
      <c r="BD23" s="286"/>
      <c r="BE23" s="286"/>
      <c r="BF23" s="286"/>
      <c r="BG23" s="286"/>
      <c r="BH23" s="286"/>
      <c r="BI23" s="286"/>
      <c r="BJ23" s="287" t="s">
        <v>383</v>
      </c>
      <c r="BK23" s="287"/>
      <c r="BL23" s="286">
        <v>100</v>
      </c>
      <c r="BM23" s="286"/>
      <c r="BN23" s="286"/>
      <c r="BO23" s="286"/>
      <c r="BP23" s="286"/>
      <c r="BQ23" s="286"/>
      <c r="BR23" s="286"/>
      <c r="BS23" s="286"/>
      <c r="BT23" s="286"/>
      <c r="BU23" s="286"/>
    </row>
    <row r="24" spans="2:73" ht="28.5" customHeight="1">
      <c r="B24" s="287" t="s">
        <v>386</v>
      </c>
      <c r="C24" s="287"/>
      <c r="D24" s="286">
        <v>200</v>
      </c>
      <c r="E24" s="286"/>
      <c r="F24" s="286"/>
      <c r="G24" s="286"/>
      <c r="H24" s="286"/>
      <c r="I24" s="286"/>
      <c r="J24" s="286"/>
      <c r="K24" s="286"/>
      <c r="L24" s="286"/>
      <c r="M24" s="286"/>
      <c r="N24" s="287" t="s">
        <v>386</v>
      </c>
      <c r="O24" s="287"/>
      <c r="P24" s="286">
        <v>200</v>
      </c>
      <c r="Q24" s="286"/>
      <c r="R24" s="286"/>
      <c r="S24" s="286"/>
      <c r="T24" s="286"/>
      <c r="U24" s="286"/>
      <c r="V24" s="286"/>
      <c r="W24" s="286"/>
      <c r="X24" s="286"/>
      <c r="Y24" s="286"/>
      <c r="Z24" s="287" t="s">
        <v>386</v>
      </c>
      <c r="AA24" s="287"/>
      <c r="AB24" s="286">
        <v>200</v>
      </c>
      <c r="AC24" s="286"/>
      <c r="AD24" s="286"/>
      <c r="AE24" s="286"/>
      <c r="AF24" s="286"/>
      <c r="AG24" s="286"/>
      <c r="AH24" s="286"/>
      <c r="AI24" s="286"/>
      <c r="AJ24" s="286"/>
      <c r="AK24" s="286"/>
      <c r="AL24" s="287" t="s">
        <v>386</v>
      </c>
      <c r="AM24" s="287"/>
      <c r="AN24" s="286">
        <v>200</v>
      </c>
      <c r="AO24" s="286"/>
      <c r="AP24" s="286"/>
      <c r="AQ24" s="286"/>
      <c r="AR24" s="286"/>
      <c r="AS24" s="286"/>
      <c r="AT24" s="286"/>
      <c r="AU24" s="286"/>
      <c r="AV24" s="286"/>
      <c r="AW24" s="286"/>
      <c r="AX24" s="287" t="s">
        <v>386</v>
      </c>
      <c r="AY24" s="287"/>
      <c r="AZ24" s="286">
        <v>200</v>
      </c>
      <c r="BA24" s="286"/>
      <c r="BB24" s="286"/>
      <c r="BC24" s="286"/>
      <c r="BD24" s="286"/>
      <c r="BE24" s="286"/>
      <c r="BF24" s="286"/>
      <c r="BG24" s="286"/>
      <c r="BH24" s="286"/>
      <c r="BI24" s="286"/>
      <c r="BJ24" s="287" t="s">
        <v>386</v>
      </c>
      <c r="BK24" s="287"/>
      <c r="BL24" s="286">
        <v>200</v>
      </c>
      <c r="BM24" s="286"/>
      <c r="BN24" s="286"/>
      <c r="BO24" s="286"/>
      <c r="BP24" s="286"/>
      <c r="BQ24" s="286"/>
      <c r="BR24" s="286"/>
      <c r="BS24" s="286"/>
      <c r="BT24" s="286"/>
      <c r="BU24" s="286"/>
    </row>
    <row r="25" spans="2:73" ht="28.5" customHeight="1">
      <c r="B25" s="287" t="s">
        <v>387</v>
      </c>
      <c r="C25" s="287"/>
      <c r="D25" s="286">
        <v>1000</v>
      </c>
      <c r="E25" s="286"/>
      <c r="F25" s="286"/>
      <c r="G25" s="286"/>
      <c r="H25" s="286"/>
      <c r="I25" s="286"/>
      <c r="J25" s="286"/>
      <c r="K25" s="286"/>
      <c r="L25" s="286"/>
      <c r="M25" s="286"/>
      <c r="N25" s="287" t="s">
        <v>387</v>
      </c>
      <c r="O25" s="287"/>
      <c r="P25" s="286">
        <v>1000</v>
      </c>
      <c r="Q25" s="286"/>
      <c r="R25" s="286"/>
      <c r="S25" s="286"/>
      <c r="T25" s="286"/>
      <c r="U25" s="286"/>
      <c r="V25" s="286"/>
      <c r="W25" s="286"/>
      <c r="X25" s="286"/>
      <c r="Y25" s="286"/>
      <c r="Z25" s="287" t="s">
        <v>387</v>
      </c>
      <c r="AA25" s="287"/>
      <c r="AB25" s="286">
        <v>1000</v>
      </c>
      <c r="AC25" s="286"/>
      <c r="AD25" s="286"/>
      <c r="AE25" s="286"/>
      <c r="AF25" s="286"/>
      <c r="AG25" s="286"/>
      <c r="AH25" s="286"/>
      <c r="AI25" s="286"/>
      <c r="AJ25" s="286"/>
      <c r="AK25" s="286"/>
      <c r="AL25" s="287" t="s">
        <v>387</v>
      </c>
      <c r="AM25" s="287"/>
      <c r="AN25" s="286">
        <v>1000</v>
      </c>
      <c r="AO25" s="286"/>
      <c r="AP25" s="286"/>
      <c r="AQ25" s="286"/>
      <c r="AR25" s="286"/>
      <c r="AS25" s="286"/>
      <c r="AT25" s="286"/>
      <c r="AU25" s="286"/>
      <c r="AV25" s="286"/>
      <c r="AW25" s="286"/>
      <c r="AX25" s="287" t="s">
        <v>387</v>
      </c>
      <c r="AY25" s="287"/>
      <c r="AZ25" s="286">
        <v>1000</v>
      </c>
      <c r="BA25" s="286"/>
      <c r="BB25" s="286"/>
      <c r="BC25" s="286"/>
      <c r="BD25" s="286"/>
      <c r="BE25" s="286"/>
      <c r="BF25" s="286"/>
      <c r="BG25" s="286"/>
      <c r="BH25" s="286"/>
      <c r="BI25" s="286"/>
      <c r="BJ25" s="287" t="s">
        <v>387</v>
      </c>
      <c r="BK25" s="287"/>
      <c r="BL25" s="286">
        <v>1000</v>
      </c>
      <c r="BM25" s="286"/>
      <c r="BN25" s="286"/>
      <c r="BO25" s="286"/>
      <c r="BP25" s="286"/>
      <c r="BQ25" s="286"/>
      <c r="BR25" s="286"/>
      <c r="BS25" s="286"/>
      <c r="BT25" s="286"/>
      <c r="BU25" s="286"/>
    </row>
    <row r="26" spans="2:73" ht="28.5" customHeight="1">
      <c r="B26" s="287" t="s">
        <v>388</v>
      </c>
      <c r="C26" s="287"/>
      <c r="D26" s="286">
        <v>500</v>
      </c>
      <c r="E26" s="286"/>
      <c r="F26" s="286"/>
      <c r="G26" s="286"/>
      <c r="H26" s="286"/>
      <c r="I26" s="286"/>
      <c r="J26" s="286"/>
      <c r="K26" s="286"/>
      <c r="L26" s="286"/>
      <c r="M26" s="286"/>
      <c r="N26" s="287" t="s">
        <v>388</v>
      </c>
      <c r="O26" s="287"/>
      <c r="P26" s="286">
        <v>500</v>
      </c>
      <c r="Q26" s="286"/>
      <c r="R26" s="286"/>
      <c r="S26" s="286"/>
      <c r="T26" s="286"/>
      <c r="U26" s="286"/>
      <c r="V26" s="286"/>
      <c r="W26" s="286"/>
      <c r="X26" s="286"/>
      <c r="Y26" s="286"/>
      <c r="Z26" s="287" t="s">
        <v>388</v>
      </c>
      <c r="AA26" s="287"/>
      <c r="AB26" s="286">
        <v>500</v>
      </c>
      <c r="AC26" s="286"/>
      <c r="AD26" s="286"/>
      <c r="AE26" s="286"/>
      <c r="AF26" s="286"/>
      <c r="AG26" s="286"/>
      <c r="AH26" s="286"/>
      <c r="AI26" s="286"/>
      <c r="AJ26" s="286"/>
      <c r="AK26" s="286"/>
      <c r="AL26" s="287" t="s">
        <v>388</v>
      </c>
      <c r="AM26" s="287"/>
      <c r="AN26" s="286">
        <v>500</v>
      </c>
      <c r="AO26" s="286"/>
      <c r="AP26" s="286"/>
      <c r="AQ26" s="286"/>
      <c r="AR26" s="286"/>
      <c r="AS26" s="286"/>
      <c r="AT26" s="286"/>
      <c r="AU26" s="286"/>
      <c r="AV26" s="286"/>
      <c r="AW26" s="286"/>
      <c r="AX26" s="287" t="s">
        <v>388</v>
      </c>
      <c r="AY26" s="287"/>
      <c r="AZ26" s="286">
        <v>500</v>
      </c>
      <c r="BA26" s="286"/>
      <c r="BB26" s="286"/>
      <c r="BC26" s="286"/>
      <c r="BD26" s="286"/>
      <c r="BE26" s="286"/>
      <c r="BF26" s="286"/>
      <c r="BG26" s="286"/>
      <c r="BH26" s="286"/>
      <c r="BI26" s="286"/>
      <c r="BJ26" s="287" t="s">
        <v>388</v>
      </c>
      <c r="BK26" s="287"/>
      <c r="BL26" s="286">
        <v>500</v>
      </c>
      <c r="BM26" s="286"/>
      <c r="BN26" s="286"/>
      <c r="BO26" s="286"/>
      <c r="BP26" s="286"/>
      <c r="BQ26" s="286"/>
      <c r="BR26" s="286"/>
      <c r="BS26" s="286"/>
      <c r="BT26" s="286"/>
      <c r="BU26" s="286"/>
    </row>
    <row r="27" spans="2:73" ht="28.5" customHeight="1">
      <c r="B27" s="328" t="s">
        <v>389</v>
      </c>
      <c r="C27" s="328"/>
      <c r="D27" s="286">
        <f>SUM(D18:D26)</f>
        <v>4000</v>
      </c>
      <c r="E27" s="286">
        <f t="shared" ref="E27:M27" si="114">SUM(E18:E26)</f>
        <v>0</v>
      </c>
      <c r="F27" s="286">
        <f t="shared" si="114"/>
        <v>0</v>
      </c>
      <c r="G27" s="286">
        <f t="shared" si="114"/>
        <v>0</v>
      </c>
      <c r="H27" s="286">
        <f t="shared" si="114"/>
        <v>0</v>
      </c>
      <c r="I27" s="286">
        <f t="shared" si="114"/>
        <v>0</v>
      </c>
      <c r="J27" s="286">
        <f t="shared" si="114"/>
        <v>0</v>
      </c>
      <c r="K27" s="286">
        <f t="shared" si="114"/>
        <v>0</v>
      </c>
      <c r="L27" s="286">
        <f t="shared" si="114"/>
        <v>0</v>
      </c>
      <c r="M27" s="286">
        <f t="shared" si="114"/>
        <v>0</v>
      </c>
      <c r="N27" s="328" t="s">
        <v>389</v>
      </c>
      <c r="O27" s="328"/>
      <c r="P27" s="286">
        <f>SUM(P18:P26)</f>
        <v>4000</v>
      </c>
      <c r="Q27" s="286">
        <f t="shared" ref="Q27" si="115">SUM(Q18:Q26)</f>
        <v>0</v>
      </c>
      <c r="R27" s="286">
        <f t="shared" ref="R27" si="116">SUM(R18:R26)</f>
        <v>0</v>
      </c>
      <c r="S27" s="286">
        <f t="shared" ref="S27" si="117">SUM(S18:S26)</f>
        <v>0</v>
      </c>
      <c r="T27" s="286">
        <f t="shared" ref="T27" si="118">SUM(T18:T26)</f>
        <v>0</v>
      </c>
      <c r="U27" s="286">
        <f t="shared" ref="U27" si="119">SUM(U18:U26)</f>
        <v>0</v>
      </c>
      <c r="V27" s="286">
        <f t="shared" ref="V27" si="120">SUM(V18:V26)</f>
        <v>0</v>
      </c>
      <c r="W27" s="286">
        <f t="shared" ref="W27" si="121">SUM(W18:W26)</f>
        <v>0</v>
      </c>
      <c r="X27" s="286">
        <f t="shared" ref="X27" si="122">SUM(X18:X26)</f>
        <v>0</v>
      </c>
      <c r="Y27" s="286">
        <f t="shared" ref="Y27" si="123">SUM(Y18:Y26)</f>
        <v>0</v>
      </c>
      <c r="Z27" s="328" t="s">
        <v>389</v>
      </c>
      <c r="AA27" s="328"/>
      <c r="AB27" s="286">
        <f>SUM(AB18:AB26)</f>
        <v>4000</v>
      </c>
      <c r="AC27" s="286">
        <f t="shared" ref="AC27" si="124">SUM(AC18:AC26)</f>
        <v>0</v>
      </c>
      <c r="AD27" s="286">
        <f t="shared" ref="AD27" si="125">SUM(AD18:AD26)</f>
        <v>0</v>
      </c>
      <c r="AE27" s="286">
        <f t="shared" ref="AE27" si="126">SUM(AE18:AE26)</f>
        <v>0</v>
      </c>
      <c r="AF27" s="286">
        <f t="shared" ref="AF27" si="127">SUM(AF18:AF26)</f>
        <v>0</v>
      </c>
      <c r="AG27" s="286">
        <f t="shared" ref="AG27" si="128">SUM(AG18:AG26)</f>
        <v>0</v>
      </c>
      <c r="AH27" s="286">
        <f t="shared" ref="AH27" si="129">SUM(AH18:AH26)</f>
        <v>0</v>
      </c>
      <c r="AI27" s="286">
        <f t="shared" ref="AI27" si="130">SUM(AI18:AI26)</f>
        <v>0</v>
      </c>
      <c r="AJ27" s="286">
        <f t="shared" ref="AJ27" si="131">SUM(AJ18:AJ26)</f>
        <v>0</v>
      </c>
      <c r="AK27" s="286">
        <f t="shared" ref="AK27" si="132">SUM(AK18:AK26)</f>
        <v>0</v>
      </c>
      <c r="AL27" s="328" t="s">
        <v>389</v>
      </c>
      <c r="AM27" s="328"/>
      <c r="AN27" s="286">
        <f>SUM(AN18:AN26)</f>
        <v>4000</v>
      </c>
      <c r="AO27" s="286">
        <f t="shared" ref="AO27" si="133">SUM(AO18:AO26)</f>
        <v>0</v>
      </c>
      <c r="AP27" s="286">
        <f t="shared" ref="AP27" si="134">SUM(AP18:AP26)</f>
        <v>0</v>
      </c>
      <c r="AQ27" s="286">
        <f t="shared" ref="AQ27" si="135">SUM(AQ18:AQ26)</f>
        <v>0</v>
      </c>
      <c r="AR27" s="286">
        <f t="shared" ref="AR27" si="136">SUM(AR18:AR26)</f>
        <v>0</v>
      </c>
      <c r="AS27" s="286">
        <f t="shared" ref="AS27" si="137">SUM(AS18:AS26)</f>
        <v>0</v>
      </c>
      <c r="AT27" s="286">
        <f t="shared" ref="AT27" si="138">SUM(AT18:AT26)</f>
        <v>0</v>
      </c>
      <c r="AU27" s="286">
        <f t="shared" ref="AU27" si="139">SUM(AU18:AU26)</f>
        <v>0</v>
      </c>
      <c r="AV27" s="286">
        <f t="shared" ref="AV27" si="140">SUM(AV18:AV26)</f>
        <v>0</v>
      </c>
      <c r="AW27" s="286">
        <f t="shared" ref="AW27" si="141">SUM(AW18:AW26)</f>
        <v>0</v>
      </c>
      <c r="AX27" s="328" t="s">
        <v>389</v>
      </c>
      <c r="AY27" s="328"/>
      <c r="AZ27" s="286">
        <f>SUM(AZ18:AZ26)</f>
        <v>4000</v>
      </c>
      <c r="BA27" s="286">
        <f t="shared" ref="BA27" si="142">SUM(BA18:BA26)</f>
        <v>0</v>
      </c>
      <c r="BB27" s="286">
        <f t="shared" ref="BB27" si="143">SUM(BB18:BB26)</f>
        <v>0</v>
      </c>
      <c r="BC27" s="286">
        <f t="shared" ref="BC27" si="144">SUM(BC18:BC26)</f>
        <v>0</v>
      </c>
      <c r="BD27" s="286">
        <f t="shared" ref="BD27" si="145">SUM(BD18:BD26)</f>
        <v>0</v>
      </c>
      <c r="BE27" s="286">
        <f t="shared" ref="BE27" si="146">SUM(BE18:BE26)</f>
        <v>0</v>
      </c>
      <c r="BF27" s="286">
        <f t="shared" ref="BF27" si="147">SUM(BF18:BF26)</f>
        <v>0</v>
      </c>
      <c r="BG27" s="286">
        <f t="shared" ref="BG27" si="148">SUM(BG18:BG26)</f>
        <v>0</v>
      </c>
      <c r="BH27" s="286">
        <f t="shared" ref="BH27" si="149">SUM(BH18:BH26)</f>
        <v>0</v>
      </c>
      <c r="BI27" s="286">
        <f t="shared" ref="BI27" si="150">SUM(BI18:BI26)</f>
        <v>0</v>
      </c>
      <c r="BJ27" s="328" t="s">
        <v>389</v>
      </c>
      <c r="BK27" s="328"/>
      <c r="BL27" s="286">
        <f>SUM(BL18:BL26)</f>
        <v>4000</v>
      </c>
      <c r="BM27" s="286">
        <f t="shared" ref="BM27" si="151">SUM(BM18:BM26)</f>
        <v>0</v>
      </c>
      <c r="BN27" s="286">
        <f t="shared" ref="BN27" si="152">SUM(BN18:BN26)</f>
        <v>0</v>
      </c>
      <c r="BO27" s="286">
        <f t="shared" ref="BO27" si="153">SUM(BO18:BO26)</f>
        <v>0</v>
      </c>
      <c r="BP27" s="286">
        <f t="shared" ref="BP27" si="154">SUM(BP18:BP26)</f>
        <v>0</v>
      </c>
      <c r="BQ27" s="286">
        <f t="shared" ref="BQ27" si="155">SUM(BQ18:BQ26)</f>
        <v>0</v>
      </c>
      <c r="BR27" s="286">
        <f t="shared" ref="BR27" si="156">SUM(BR18:BR26)</f>
        <v>0</v>
      </c>
      <c r="BS27" s="286">
        <f t="shared" ref="BS27" si="157">SUM(BS18:BS26)</f>
        <v>0</v>
      </c>
      <c r="BT27" s="286">
        <f t="shared" ref="BT27" si="158">SUM(BT18:BT26)</f>
        <v>0</v>
      </c>
      <c r="BU27" s="286">
        <f t="shared" ref="BU27" si="159">SUM(BU18:BU26)</f>
        <v>0</v>
      </c>
    </row>
    <row r="28" spans="2:73" s="331" customFormat="1" ht="28.5" customHeight="1">
      <c r="B28" s="329" t="s">
        <v>390</v>
      </c>
      <c r="C28" s="329"/>
      <c r="D28" s="332">
        <f>D16-D27</f>
        <v>-900</v>
      </c>
      <c r="E28" s="332">
        <f t="shared" ref="E28:M28" si="160">E16-E27</f>
        <v>0</v>
      </c>
      <c r="F28" s="332">
        <f t="shared" si="160"/>
        <v>0</v>
      </c>
      <c r="G28" s="332">
        <f t="shared" si="160"/>
        <v>0</v>
      </c>
      <c r="H28" s="332">
        <f t="shared" si="160"/>
        <v>0</v>
      </c>
      <c r="I28" s="332">
        <f t="shared" si="160"/>
        <v>0</v>
      </c>
      <c r="J28" s="332">
        <f t="shared" si="160"/>
        <v>0</v>
      </c>
      <c r="K28" s="332">
        <f t="shared" si="160"/>
        <v>0</v>
      </c>
      <c r="L28" s="332">
        <f t="shared" si="160"/>
        <v>0</v>
      </c>
      <c r="M28" s="332">
        <f t="shared" si="160"/>
        <v>0</v>
      </c>
      <c r="N28" s="329" t="s">
        <v>390</v>
      </c>
      <c r="O28" s="329"/>
      <c r="P28" s="332">
        <f>P16-P27</f>
        <v>-4000</v>
      </c>
      <c r="Q28" s="332">
        <f t="shared" ref="Q28" si="161">Q16-Q27</f>
        <v>0</v>
      </c>
      <c r="R28" s="332">
        <f t="shared" ref="R28" si="162">R16-R27</f>
        <v>0</v>
      </c>
      <c r="S28" s="332">
        <f t="shared" ref="S28" si="163">S16-S27</f>
        <v>0</v>
      </c>
      <c r="T28" s="332">
        <f t="shared" ref="T28" si="164">T16-T27</f>
        <v>0</v>
      </c>
      <c r="U28" s="332">
        <f t="shared" ref="U28" si="165">U16-U27</f>
        <v>0</v>
      </c>
      <c r="V28" s="332">
        <f t="shared" ref="V28" si="166">V16-V27</f>
        <v>0</v>
      </c>
      <c r="W28" s="332">
        <f t="shared" ref="W28" si="167">W16-W27</f>
        <v>0</v>
      </c>
      <c r="X28" s="332">
        <f t="shared" ref="X28" si="168">X16-X27</f>
        <v>0</v>
      </c>
      <c r="Y28" s="332">
        <f t="shared" ref="Y28" si="169">Y16-Y27</f>
        <v>0</v>
      </c>
      <c r="Z28" s="329" t="s">
        <v>390</v>
      </c>
      <c r="AA28" s="329"/>
      <c r="AB28" s="332">
        <f>AB16-AB27</f>
        <v>-4000</v>
      </c>
      <c r="AC28" s="332">
        <f t="shared" ref="AC28" si="170">AC16-AC27</f>
        <v>0</v>
      </c>
      <c r="AD28" s="332">
        <f t="shared" ref="AD28" si="171">AD16-AD27</f>
        <v>0</v>
      </c>
      <c r="AE28" s="332">
        <f t="shared" ref="AE28" si="172">AE16-AE27</f>
        <v>0</v>
      </c>
      <c r="AF28" s="332">
        <f t="shared" ref="AF28" si="173">AF16-AF27</f>
        <v>0</v>
      </c>
      <c r="AG28" s="332">
        <f t="shared" ref="AG28" si="174">AG16-AG27</f>
        <v>0</v>
      </c>
      <c r="AH28" s="332">
        <f t="shared" ref="AH28" si="175">AH16-AH27</f>
        <v>0</v>
      </c>
      <c r="AI28" s="332">
        <f t="shared" ref="AI28" si="176">AI16-AI27</f>
        <v>0</v>
      </c>
      <c r="AJ28" s="332">
        <f t="shared" ref="AJ28" si="177">AJ16-AJ27</f>
        <v>0</v>
      </c>
      <c r="AK28" s="332">
        <f t="shared" ref="AK28" si="178">AK16-AK27</f>
        <v>0</v>
      </c>
      <c r="AL28" s="329" t="s">
        <v>390</v>
      </c>
      <c r="AM28" s="329"/>
      <c r="AN28" s="332">
        <f>AN16-AN27</f>
        <v>-4000</v>
      </c>
      <c r="AO28" s="332">
        <f t="shared" ref="AO28" si="179">AO16-AO27</f>
        <v>0</v>
      </c>
      <c r="AP28" s="332">
        <f t="shared" ref="AP28" si="180">AP16-AP27</f>
        <v>0</v>
      </c>
      <c r="AQ28" s="332">
        <f t="shared" ref="AQ28" si="181">AQ16-AQ27</f>
        <v>0</v>
      </c>
      <c r="AR28" s="332">
        <f t="shared" ref="AR28" si="182">AR16-AR27</f>
        <v>0</v>
      </c>
      <c r="AS28" s="332">
        <f t="shared" ref="AS28" si="183">AS16-AS27</f>
        <v>0</v>
      </c>
      <c r="AT28" s="332">
        <f t="shared" ref="AT28" si="184">AT16-AT27</f>
        <v>0</v>
      </c>
      <c r="AU28" s="332">
        <f t="shared" ref="AU28" si="185">AU16-AU27</f>
        <v>0</v>
      </c>
      <c r="AV28" s="332">
        <f t="shared" ref="AV28" si="186">AV16-AV27</f>
        <v>0</v>
      </c>
      <c r="AW28" s="332">
        <f t="shared" ref="AW28" si="187">AW16-AW27</f>
        <v>0</v>
      </c>
      <c r="AX28" s="329" t="s">
        <v>390</v>
      </c>
      <c r="AY28" s="329"/>
      <c r="AZ28" s="332">
        <f>AZ16-AZ27</f>
        <v>-4000</v>
      </c>
      <c r="BA28" s="332">
        <f t="shared" ref="BA28" si="188">BA16-BA27</f>
        <v>0</v>
      </c>
      <c r="BB28" s="332">
        <f t="shared" ref="BB28" si="189">BB16-BB27</f>
        <v>0</v>
      </c>
      <c r="BC28" s="332">
        <f t="shared" ref="BC28" si="190">BC16-BC27</f>
        <v>0</v>
      </c>
      <c r="BD28" s="332">
        <f t="shared" ref="BD28" si="191">BD16-BD27</f>
        <v>0</v>
      </c>
      <c r="BE28" s="332">
        <f t="shared" ref="BE28" si="192">BE16-BE27</f>
        <v>0</v>
      </c>
      <c r="BF28" s="332">
        <f t="shared" ref="BF28" si="193">BF16-BF27</f>
        <v>0</v>
      </c>
      <c r="BG28" s="332">
        <f t="shared" ref="BG28" si="194">BG16-BG27</f>
        <v>0</v>
      </c>
      <c r="BH28" s="332">
        <f t="shared" ref="BH28" si="195">BH16-BH27</f>
        <v>0</v>
      </c>
      <c r="BI28" s="332">
        <f t="shared" ref="BI28" si="196">BI16-BI27</f>
        <v>0</v>
      </c>
      <c r="BJ28" s="329" t="s">
        <v>390</v>
      </c>
      <c r="BK28" s="329"/>
      <c r="BL28" s="332">
        <f>BL16-BL27</f>
        <v>-4000</v>
      </c>
      <c r="BM28" s="332">
        <f t="shared" ref="BM28" si="197">BM16-BM27</f>
        <v>0</v>
      </c>
      <c r="BN28" s="332">
        <f t="shared" ref="BN28" si="198">BN16-BN27</f>
        <v>0</v>
      </c>
      <c r="BO28" s="332">
        <f t="shared" ref="BO28" si="199">BO16-BO27</f>
        <v>0</v>
      </c>
      <c r="BP28" s="332">
        <f t="shared" ref="BP28" si="200">BP16-BP27</f>
        <v>0</v>
      </c>
      <c r="BQ28" s="332">
        <f t="shared" ref="BQ28" si="201">BQ16-BQ27</f>
        <v>0</v>
      </c>
      <c r="BR28" s="332">
        <f t="shared" ref="BR28" si="202">BR16-BR27</f>
        <v>0</v>
      </c>
      <c r="BS28" s="332">
        <f t="shared" ref="BS28" si="203">BS16-BS27</f>
        <v>0</v>
      </c>
      <c r="BT28" s="332">
        <f t="shared" ref="BT28" si="204">BT16-BT27</f>
        <v>0</v>
      </c>
      <c r="BU28" s="332">
        <f t="shared" ref="BU28" si="205">BU16-BU27</f>
        <v>0</v>
      </c>
    </row>
    <row r="29" spans="2:73" s="333" customFormat="1" ht="28.5" customHeight="1">
      <c r="B29" s="330" t="s">
        <v>392</v>
      </c>
      <c r="C29" s="330"/>
      <c r="D29" s="334">
        <f>C30+D28</f>
        <v>9100</v>
      </c>
      <c r="E29" s="334">
        <f>D29+E28</f>
        <v>9100</v>
      </c>
      <c r="F29" s="334">
        <f t="shared" ref="F29:M29" si="206">E29+F28</f>
        <v>9100</v>
      </c>
      <c r="G29" s="334">
        <f t="shared" si="206"/>
        <v>9100</v>
      </c>
      <c r="H29" s="334">
        <f t="shared" si="206"/>
        <v>9100</v>
      </c>
      <c r="I29" s="334">
        <f t="shared" si="206"/>
        <v>9100</v>
      </c>
      <c r="J29" s="334">
        <f t="shared" si="206"/>
        <v>9100</v>
      </c>
      <c r="K29" s="334">
        <f t="shared" si="206"/>
        <v>9100</v>
      </c>
      <c r="L29" s="334">
        <f t="shared" si="206"/>
        <v>9100</v>
      </c>
      <c r="M29" s="334">
        <f t="shared" si="206"/>
        <v>9100</v>
      </c>
      <c r="N29" s="330" t="s">
        <v>392</v>
      </c>
      <c r="O29" s="330"/>
      <c r="P29" s="334">
        <f>M29+P28</f>
        <v>5100</v>
      </c>
      <c r="Q29" s="334">
        <f>P29+Q28</f>
        <v>5100</v>
      </c>
      <c r="R29" s="334">
        <f t="shared" ref="R29" si="207">Q29+R28</f>
        <v>5100</v>
      </c>
      <c r="S29" s="334">
        <f t="shared" ref="S29" si="208">R29+S28</f>
        <v>5100</v>
      </c>
      <c r="T29" s="334">
        <f t="shared" ref="T29" si="209">S29+T28</f>
        <v>5100</v>
      </c>
      <c r="U29" s="334">
        <f t="shared" ref="U29" si="210">T29+U28</f>
        <v>5100</v>
      </c>
      <c r="V29" s="334">
        <f t="shared" ref="V29" si="211">U29+V28</f>
        <v>5100</v>
      </c>
      <c r="W29" s="334">
        <f t="shared" ref="W29" si="212">V29+W28</f>
        <v>5100</v>
      </c>
      <c r="X29" s="334">
        <f t="shared" ref="X29" si="213">W29+X28</f>
        <v>5100</v>
      </c>
      <c r="Y29" s="334">
        <f t="shared" ref="Y29" si="214">X29+Y28</f>
        <v>5100</v>
      </c>
      <c r="Z29" s="330" t="s">
        <v>392</v>
      </c>
      <c r="AA29" s="330"/>
      <c r="AB29" s="334">
        <f>Y29+AB28</f>
        <v>1100</v>
      </c>
      <c r="AC29" s="334">
        <f>AB29+AC28</f>
        <v>1100</v>
      </c>
      <c r="AD29" s="334">
        <f t="shared" ref="AD29" si="215">AC29+AD28</f>
        <v>1100</v>
      </c>
      <c r="AE29" s="334">
        <f t="shared" ref="AE29" si="216">AD29+AE28</f>
        <v>1100</v>
      </c>
      <c r="AF29" s="334">
        <f t="shared" ref="AF29" si="217">AE29+AF28</f>
        <v>1100</v>
      </c>
      <c r="AG29" s="334">
        <f t="shared" ref="AG29" si="218">AF29+AG28</f>
        <v>1100</v>
      </c>
      <c r="AH29" s="334">
        <f t="shared" ref="AH29" si="219">AG29+AH28</f>
        <v>1100</v>
      </c>
      <c r="AI29" s="334">
        <f t="shared" ref="AI29" si="220">AH29+AI28</f>
        <v>1100</v>
      </c>
      <c r="AJ29" s="334">
        <f t="shared" ref="AJ29" si="221">AI29+AJ28</f>
        <v>1100</v>
      </c>
      <c r="AK29" s="334">
        <f t="shared" ref="AK29" si="222">AJ29+AK28</f>
        <v>1100</v>
      </c>
      <c r="AL29" s="330" t="s">
        <v>392</v>
      </c>
      <c r="AM29" s="330"/>
      <c r="AN29" s="334">
        <f>AK29+AN28</f>
        <v>-2900</v>
      </c>
      <c r="AO29" s="334">
        <f>AN29+AO28</f>
        <v>-2900</v>
      </c>
      <c r="AP29" s="334">
        <f t="shared" ref="AP29" si="223">AO29+AP28</f>
        <v>-2900</v>
      </c>
      <c r="AQ29" s="334">
        <f t="shared" ref="AQ29" si="224">AP29+AQ28</f>
        <v>-2900</v>
      </c>
      <c r="AR29" s="334">
        <f t="shared" ref="AR29" si="225">AQ29+AR28</f>
        <v>-2900</v>
      </c>
      <c r="AS29" s="334">
        <f t="shared" ref="AS29" si="226">AR29+AS28</f>
        <v>-2900</v>
      </c>
      <c r="AT29" s="334">
        <f t="shared" ref="AT29" si="227">AS29+AT28</f>
        <v>-2900</v>
      </c>
      <c r="AU29" s="334">
        <f t="shared" ref="AU29" si="228">AT29+AU28</f>
        <v>-2900</v>
      </c>
      <c r="AV29" s="334">
        <f t="shared" ref="AV29" si="229">AU29+AV28</f>
        <v>-2900</v>
      </c>
      <c r="AW29" s="334">
        <f t="shared" ref="AW29" si="230">AV29+AW28</f>
        <v>-2900</v>
      </c>
      <c r="AX29" s="330" t="s">
        <v>392</v>
      </c>
      <c r="AY29" s="330"/>
      <c r="AZ29" s="334">
        <f>AW29+AZ28</f>
        <v>-6900</v>
      </c>
      <c r="BA29" s="334">
        <f>AZ29+BA28</f>
        <v>-6900</v>
      </c>
      <c r="BB29" s="334">
        <f t="shared" ref="BB29" si="231">BA29+BB28</f>
        <v>-6900</v>
      </c>
      <c r="BC29" s="334">
        <f t="shared" ref="BC29" si="232">BB29+BC28</f>
        <v>-6900</v>
      </c>
      <c r="BD29" s="334">
        <f t="shared" ref="BD29" si="233">BC29+BD28</f>
        <v>-6900</v>
      </c>
      <c r="BE29" s="334">
        <f t="shared" ref="BE29" si="234">BD29+BE28</f>
        <v>-6900</v>
      </c>
      <c r="BF29" s="334">
        <f t="shared" ref="BF29" si="235">BE29+BF28</f>
        <v>-6900</v>
      </c>
      <c r="BG29" s="334">
        <f t="shared" ref="BG29" si="236">BF29+BG28</f>
        <v>-6900</v>
      </c>
      <c r="BH29" s="334">
        <f t="shared" ref="BH29" si="237">BG29+BH28</f>
        <v>-6900</v>
      </c>
      <c r="BI29" s="334">
        <f t="shared" ref="BI29" si="238">BH29+BI28</f>
        <v>-6900</v>
      </c>
      <c r="BJ29" s="330" t="s">
        <v>392</v>
      </c>
      <c r="BK29" s="330"/>
      <c r="BL29" s="334">
        <f>BI29+BL28</f>
        <v>-10900</v>
      </c>
      <c r="BM29" s="334">
        <f>BL29+BM28</f>
        <v>-10900</v>
      </c>
      <c r="BN29" s="334">
        <f t="shared" ref="BN29" si="239">BM29+BN28</f>
        <v>-10900</v>
      </c>
      <c r="BO29" s="334">
        <f t="shared" ref="BO29" si="240">BN29+BO28</f>
        <v>-10900</v>
      </c>
      <c r="BP29" s="334">
        <f t="shared" ref="BP29" si="241">BO29+BP28</f>
        <v>-10900</v>
      </c>
      <c r="BQ29" s="334">
        <f t="shared" ref="BQ29" si="242">BP29+BQ28</f>
        <v>-10900</v>
      </c>
      <c r="BR29" s="334">
        <f t="shared" ref="BR29" si="243">BQ29+BR28</f>
        <v>-10900</v>
      </c>
      <c r="BS29" s="334">
        <f t="shared" ref="BS29" si="244">BR29+BS28</f>
        <v>-10900</v>
      </c>
      <c r="BT29" s="334">
        <f t="shared" ref="BT29" si="245">BS29+BT28</f>
        <v>-10900</v>
      </c>
      <c r="BU29" s="334">
        <f t="shared" ref="BU29" si="246">BT29+BU28</f>
        <v>-10900</v>
      </c>
    </row>
    <row r="30" spans="2:73" ht="28.5" customHeight="1">
      <c r="B30" s="284" t="s">
        <v>391</v>
      </c>
      <c r="C30" s="284">
        <v>10000</v>
      </c>
    </row>
    <row r="31" spans="2:73" ht="28.5" customHeight="1"/>
    <row r="32" spans="2:73" ht="28.5" customHeight="1"/>
    <row r="33" ht="28.5" customHeight="1"/>
    <row r="34" ht="28.5" customHeight="1"/>
    <row r="35" ht="28.5" customHeight="1"/>
    <row r="36" ht="28.5" customHeight="1"/>
    <row r="37" ht="28.5" customHeight="1"/>
    <row r="38" ht="21.75" customHeight="1"/>
    <row r="39" ht="21.75" customHeight="1"/>
    <row r="40" ht="21.75" customHeight="1"/>
    <row r="41" ht="21.75" customHeight="1"/>
    <row r="42" ht="21.75" customHeight="1"/>
    <row r="43" ht="21.75" customHeight="1"/>
    <row r="44" ht="21.75" customHeight="1"/>
    <row r="45" ht="21.75" customHeight="1"/>
    <row r="46" ht="21.75" customHeight="1"/>
    <row r="47" ht="21.75" customHeight="1"/>
    <row r="48" ht="21.75" customHeight="1"/>
    <row r="49" ht="21.75" customHeight="1"/>
    <row r="50" ht="21.75" customHeight="1"/>
    <row r="51" ht="21.75" customHeight="1"/>
    <row r="52" ht="21.75" customHeight="1"/>
    <row r="53" ht="21.75" customHeight="1"/>
  </sheetData>
  <mergeCells count="126">
    <mergeCell ref="BJ24:BK24"/>
    <mergeCell ref="BJ25:BK25"/>
    <mergeCell ref="BJ26:BK26"/>
    <mergeCell ref="BJ27:BK27"/>
    <mergeCell ref="BJ28:BK28"/>
    <mergeCell ref="BJ29:BK29"/>
    <mergeCell ref="BJ18:BK18"/>
    <mergeCell ref="BJ19:BK19"/>
    <mergeCell ref="BJ20:BK20"/>
    <mergeCell ref="BJ21:BK21"/>
    <mergeCell ref="BJ22:BK22"/>
    <mergeCell ref="BJ23:BK23"/>
    <mergeCell ref="AX24:AY24"/>
    <mergeCell ref="AX25:AY25"/>
    <mergeCell ref="AX26:AY26"/>
    <mergeCell ref="AX27:AY27"/>
    <mergeCell ref="AX28:AY28"/>
    <mergeCell ref="AX29:AY29"/>
    <mergeCell ref="AL26:AM26"/>
    <mergeCell ref="AL27:AM27"/>
    <mergeCell ref="AL28:AM28"/>
    <mergeCell ref="AL29:AM29"/>
    <mergeCell ref="AX18:AY18"/>
    <mergeCell ref="AX19:AY19"/>
    <mergeCell ref="AX20:AY20"/>
    <mergeCell ref="AX21:AY21"/>
    <mergeCell ref="AX22:AY22"/>
    <mergeCell ref="AX23:AY23"/>
    <mergeCell ref="Z28:AA28"/>
    <mergeCell ref="Z29:AA29"/>
    <mergeCell ref="AL18:AM18"/>
    <mergeCell ref="AL19:AM19"/>
    <mergeCell ref="AL20:AM20"/>
    <mergeCell ref="AL21:AM21"/>
    <mergeCell ref="AL22:AM22"/>
    <mergeCell ref="AL23:AM23"/>
    <mergeCell ref="AL24:AM24"/>
    <mergeCell ref="AL25:AM25"/>
    <mergeCell ref="N29:O29"/>
    <mergeCell ref="Z18:AA18"/>
    <mergeCell ref="Z19:AA19"/>
    <mergeCell ref="Z20:AA20"/>
    <mergeCell ref="Z21:AA21"/>
    <mergeCell ref="Z22:AA22"/>
    <mergeCell ref="Z23:AA23"/>
    <mergeCell ref="Z24:AA24"/>
    <mergeCell ref="Z25:AA25"/>
    <mergeCell ref="Z26:AA26"/>
    <mergeCell ref="BJ15:BK15"/>
    <mergeCell ref="B29:C29"/>
    <mergeCell ref="N18:O18"/>
    <mergeCell ref="N19:O19"/>
    <mergeCell ref="N20:O20"/>
    <mergeCell ref="N21:O21"/>
    <mergeCell ref="N22:O22"/>
    <mergeCell ref="N23:O23"/>
    <mergeCell ref="N24:O24"/>
    <mergeCell ref="N25:O25"/>
    <mergeCell ref="B28:C28"/>
    <mergeCell ref="A15:C15"/>
    <mergeCell ref="N15:O15"/>
    <mergeCell ref="Z15:AA15"/>
    <mergeCell ref="AL15:AM15"/>
    <mergeCell ref="AX15:AY15"/>
    <mergeCell ref="N26:O26"/>
    <mergeCell ref="N27:O27"/>
    <mergeCell ref="N28:O28"/>
    <mergeCell ref="Z27:AA27"/>
    <mergeCell ref="B22:C22"/>
    <mergeCell ref="B23:C23"/>
    <mergeCell ref="B24:C24"/>
    <mergeCell ref="B25:C25"/>
    <mergeCell ref="B26:C26"/>
    <mergeCell ref="B27:C27"/>
    <mergeCell ref="N16:O16"/>
    <mergeCell ref="Z16:AA16"/>
    <mergeCell ref="AL16:AM16"/>
    <mergeCell ref="AX16:AY16"/>
    <mergeCell ref="BJ16:BK16"/>
    <mergeCell ref="A16:C16"/>
    <mergeCell ref="AX13:AY13"/>
    <mergeCell ref="BJ13:BK13"/>
    <mergeCell ref="A14:C14"/>
    <mergeCell ref="N14:O14"/>
    <mergeCell ref="Z14:AA14"/>
    <mergeCell ref="AL14:AM14"/>
    <mergeCell ref="AX14:AY14"/>
    <mergeCell ref="BJ14:BK14"/>
    <mergeCell ref="BJ4:BK4"/>
    <mergeCell ref="BJ6:BK6"/>
    <mergeCell ref="BJ8:BK8"/>
    <mergeCell ref="BJ10:BK10"/>
    <mergeCell ref="BJ12:BK12"/>
    <mergeCell ref="A13:C13"/>
    <mergeCell ref="N13:O13"/>
    <mergeCell ref="Z13:AA13"/>
    <mergeCell ref="AL13:AM13"/>
    <mergeCell ref="AL4:AM4"/>
    <mergeCell ref="AL6:AM6"/>
    <mergeCell ref="AL8:AM8"/>
    <mergeCell ref="AL10:AM10"/>
    <mergeCell ref="AL12:AM12"/>
    <mergeCell ref="AX4:AY4"/>
    <mergeCell ref="AX6:AY6"/>
    <mergeCell ref="AX8:AY8"/>
    <mergeCell ref="AX10:AY10"/>
    <mergeCell ref="AX12:AY12"/>
    <mergeCell ref="N4:O4"/>
    <mergeCell ref="N6:O6"/>
    <mergeCell ref="N8:O8"/>
    <mergeCell ref="N10:O10"/>
    <mergeCell ref="N12:O12"/>
    <mergeCell ref="Z4:AA4"/>
    <mergeCell ref="Z6:AA6"/>
    <mergeCell ref="Z8:AA8"/>
    <mergeCell ref="Z10:AA10"/>
    <mergeCell ref="Z12:AA12"/>
    <mergeCell ref="B19:C19"/>
    <mergeCell ref="B21:C21"/>
    <mergeCell ref="B6:C6"/>
    <mergeCell ref="B8:C8"/>
    <mergeCell ref="B10:C10"/>
    <mergeCell ref="B12:C12"/>
    <mergeCell ref="B18:C18"/>
    <mergeCell ref="B20:C20"/>
    <mergeCell ref="B4:C4"/>
  </mergeCells>
  <phoneticPr fontId="8"/>
  <pageMargins left="0.25" right="0.25" top="0.75" bottom="0.75" header="0.3" footer="0.3"/>
  <pageSetup paperSize="9" scale="96" orientation="portrait" r:id="rId1"/>
  <colBreaks count="5" manualBreakCount="5">
    <brk id="13" max="1048575" man="1"/>
    <brk id="25" max="31" man="1"/>
    <brk id="37" max="1048575" man="1"/>
    <brk id="49" max="1048575" man="1"/>
    <brk id="61"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EB0F1C-F526-48C3-B301-D9DCCA0B61A8}">
  <dimension ref="A1:I33"/>
  <sheetViews>
    <sheetView view="pageBreakPreview" zoomScale="60" zoomScaleNormal="100" workbookViewId="0">
      <selection activeCell="S24" sqref="R24:S24"/>
    </sheetView>
  </sheetViews>
  <sheetFormatPr defaultRowHeight="13.5"/>
  <cols>
    <col min="1" max="2" width="8.875" customWidth="1"/>
    <col min="3" max="4" width="10.75" customWidth="1"/>
    <col min="5" max="5" width="8.875" customWidth="1"/>
    <col min="6" max="8" width="10.75" customWidth="1"/>
    <col min="9" max="9" width="8.125" customWidth="1"/>
  </cols>
  <sheetData>
    <row r="1" spans="1:8" s="3" customFormat="1" ht="33">
      <c r="A1" s="55" t="s">
        <v>137</v>
      </c>
    </row>
    <row r="2" spans="1:8" s="3" customFormat="1" ht="18.75">
      <c r="A2" s="167" t="s">
        <v>138</v>
      </c>
      <c r="B2" s="167"/>
      <c r="C2" s="167"/>
      <c r="D2" s="167"/>
      <c r="E2" s="167" t="s">
        <v>139</v>
      </c>
      <c r="F2" s="167"/>
      <c r="G2" s="167"/>
      <c r="H2" s="167"/>
    </row>
    <row r="3" spans="1:8" s="3" customFormat="1" ht="18.75">
      <c r="A3" s="167"/>
      <c r="B3" s="167"/>
      <c r="C3" s="167"/>
      <c r="D3" s="167"/>
      <c r="E3" s="167"/>
      <c r="F3" s="167"/>
      <c r="G3" s="167"/>
      <c r="H3" s="167"/>
    </row>
    <row r="4" spans="1:8" s="3" customFormat="1" ht="18.75">
      <c r="A4" s="167" t="s">
        <v>140</v>
      </c>
      <c r="B4" s="167"/>
      <c r="C4" s="167"/>
      <c r="D4" s="167"/>
      <c r="E4" s="167" t="s">
        <v>141</v>
      </c>
      <c r="F4" s="167"/>
      <c r="G4" s="167"/>
      <c r="H4" s="167"/>
    </row>
    <row r="5" spans="1:8" s="3" customFormat="1" ht="18.75">
      <c r="A5" s="167"/>
      <c r="B5" s="167"/>
      <c r="C5" s="167"/>
      <c r="D5" s="167"/>
      <c r="E5" s="167"/>
      <c r="F5" s="167"/>
      <c r="G5" s="167"/>
      <c r="H5" s="167"/>
    </row>
    <row r="6" spans="1:8" s="3" customFormat="1" ht="19.5" thickBot="1"/>
    <row r="7" spans="1:8" s="3" customFormat="1" ht="18.75">
      <c r="A7" s="155" t="s">
        <v>170</v>
      </c>
      <c r="B7" s="156"/>
      <c r="C7" s="159" t="s">
        <v>171</v>
      </c>
      <c r="D7" s="160"/>
      <c r="E7" s="160" t="s">
        <v>172</v>
      </c>
      <c r="F7" s="161"/>
    </row>
    <row r="8" spans="1:8" s="3" customFormat="1" ht="19.5" thickBot="1">
      <c r="A8" s="157"/>
      <c r="B8" s="158"/>
      <c r="C8" s="82"/>
      <c r="D8" s="83" t="s">
        <v>119</v>
      </c>
      <c r="E8" s="89"/>
      <c r="F8" s="72" t="s">
        <v>119</v>
      </c>
    </row>
    <row r="9" spans="1:8" s="3" customFormat="1" ht="19.5" thickBot="1"/>
    <row r="10" spans="1:8" s="3" customFormat="1" ht="18.75">
      <c r="A10" s="155" t="s">
        <v>143</v>
      </c>
      <c r="B10" s="156"/>
      <c r="C10" s="159" t="s">
        <v>144</v>
      </c>
      <c r="D10" s="160"/>
      <c r="E10" s="160" t="s">
        <v>147</v>
      </c>
      <c r="F10" s="161"/>
    </row>
    <row r="11" spans="1:8" s="3" customFormat="1" ht="27" customHeight="1" thickBot="1">
      <c r="A11" s="157"/>
      <c r="B11" s="158"/>
      <c r="C11" s="73" t="s">
        <v>145</v>
      </c>
      <c r="D11" s="57" t="s">
        <v>146</v>
      </c>
      <c r="E11" s="89"/>
      <c r="F11" s="72" t="s">
        <v>119</v>
      </c>
    </row>
    <row r="12" spans="1:8" s="3" customFormat="1" ht="23.25" thickBot="1">
      <c r="A12" s="74"/>
      <c r="B12" s="74"/>
    </row>
    <row r="13" spans="1:8" s="3" customFormat="1" ht="18.75">
      <c r="A13" s="162" t="s">
        <v>148</v>
      </c>
      <c r="B13" s="163"/>
      <c r="C13" s="159" t="s">
        <v>144</v>
      </c>
      <c r="D13" s="160"/>
      <c r="E13" s="160" t="s">
        <v>147</v>
      </c>
      <c r="F13" s="161"/>
    </row>
    <row r="14" spans="1:8" s="3" customFormat="1" ht="19.5" thickBot="1">
      <c r="A14" s="164"/>
      <c r="B14" s="165"/>
      <c r="C14" s="73" t="s">
        <v>145</v>
      </c>
      <c r="D14" s="57" t="s">
        <v>146</v>
      </c>
      <c r="E14" s="89"/>
      <c r="F14" s="72" t="s">
        <v>119</v>
      </c>
    </row>
    <row r="15" spans="1:8" s="3" customFormat="1" ht="23.25" thickBot="1">
      <c r="A15" s="74"/>
      <c r="B15" s="74"/>
    </row>
    <row r="16" spans="1:8" s="3" customFormat="1" ht="18.75">
      <c r="A16" s="162" t="s">
        <v>149</v>
      </c>
      <c r="B16" s="163"/>
      <c r="C16" s="90" t="s">
        <v>150</v>
      </c>
      <c r="D16" s="91" t="s">
        <v>151</v>
      </c>
      <c r="E16" s="160" t="s">
        <v>153</v>
      </c>
      <c r="F16" s="161"/>
    </row>
    <row r="17" spans="1:9" s="3" customFormat="1" ht="19.5" thickBot="1">
      <c r="A17" s="164"/>
      <c r="B17" s="165"/>
      <c r="C17" s="73" t="s">
        <v>152</v>
      </c>
      <c r="D17" s="57" t="s">
        <v>152</v>
      </c>
      <c r="E17" s="89"/>
      <c r="F17" s="72" t="s">
        <v>113</v>
      </c>
    </row>
    <row r="18" spans="1:9" s="3" customFormat="1" ht="19.5" thickBot="1"/>
    <row r="19" spans="1:9" s="3" customFormat="1" ht="18.75">
      <c r="A19" s="162" t="s">
        <v>154</v>
      </c>
      <c r="B19" s="163"/>
      <c r="C19" s="90" t="s">
        <v>150</v>
      </c>
      <c r="D19" s="91" t="s">
        <v>151</v>
      </c>
      <c r="E19" s="160" t="s">
        <v>155</v>
      </c>
      <c r="F19" s="161"/>
    </row>
    <row r="20" spans="1:9" s="3" customFormat="1" ht="19.5" thickBot="1">
      <c r="A20" s="164"/>
      <c r="B20" s="165"/>
      <c r="C20" s="73" t="s">
        <v>152</v>
      </c>
      <c r="D20" s="57" t="s">
        <v>152</v>
      </c>
      <c r="E20" s="89"/>
      <c r="F20" s="72" t="s">
        <v>113</v>
      </c>
    </row>
    <row r="21" spans="1:9" s="3" customFormat="1" ht="19.5" thickBot="1"/>
    <row r="22" spans="1:9" s="3" customFormat="1" ht="18.75">
      <c r="A22" s="162" t="s">
        <v>156</v>
      </c>
      <c r="B22" s="163"/>
      <c r="C22" s="90" t="s">
        <v>150</v>
      </c>
      <c r="D22" s="91" t="s">
        <v>151</v>
      </c>
      <c r="E22" s="345" t="s">
        <v>157</v>
      </c>
      <c r="F22" s="346"/>
      <c r="G22" s="345" t="s">
        <v>159</v>
      </c>
      <c r="H22" s="347"/>
      <c r="I22" s="77" t="s">
        <v>160</v>
      </c>
    </row>
    <row r="23" spans="1:9" s="3" customFormat="1" ht="19.5" thickBot="1">
      <c r="A23" s="164"/>
      <c r="B23" s="165"/>
      <c r="C23" s="73" t="s">
        <v>152</v>
      </c>
      <c r="D23" s="57" t="s">
        <v>152</v>
      </c>
      <c r="E23" s="89"/>
      <c r="F23" s="72" t="s">
        <v>158</v>
      </c>
      <c r="G23" s="89"/>
      <c r="H23" s="75" t="s">
        <v>158</v>
      </c>
      <c r="I23" s="76"/>
    </row>
    <row r="24" spans="1:9" s="3" customFormat="1" ht="19.5" thickBot="1"/>
    <row r="25" spans="1:9" s="3" customFormat="1" ht="18.75">
      <c r="A25" s="162" t="s">
        <v>161</v>
      </c>
      <c r="B25" s="163"/>
      <c r="C25" s="79" t="s">
        <v>162</v>
      </c>
      <c r="D25" s="80" t="s">
        <v>163</v>
      </c>
      <c r="E25" s="80" t="s">
        <v>164</v>
      </c>
      <c r="F25" s="80" t="s">
        <v>165</v>
      </c>
      <c r="G25" s="80" t="s">
        <v>167</v>
      </c>
      <c r="H25" s="80" t="s">
        <v>168</v>
      </c>
      <c r="I25" s="81" t="s">
        <v>169</v>
      </c>
    </row>
    <row r="26" spans="1:9" s="3" customFormat="1" ht="19.5" thickBot="1">
      <c r="A26" s="164"/>
      <c r="B26" s="165"/>
      <c r="C26" s="88" t="s">
        <v>152</v>
      </c>
      <c r="D26" s="57" t="s">
        <v>152</v>
      </c>
      <c r="E26" s="57"/>
      <c r="F26" s="78" t="s">
        <v>166</v>
      </c>
      <c r="G26" s="57"/>
      <c r="H26" s="78"/>
      <c r="I26" s="58"/>
    </row>
    <row r="27" spans="1:9" s="3" customFormat="1" ht="19.5" thickBot="1"/>
    <row r="28" spans="1:9" s="2" customFormat="1" ht="18.75">
      <c r="F28" s="150" t="s">
        <v>173</v>
      </c>
      <c r="G28" s="151"/>
      <c r="H28" s="151"/>
      <c r="I28" s="152"/>
    </row>
    <row r="29" spans="1:9" s="2" customFormat="1" ht="18.75">
      <c r="F29" s="144" t="s">
        <v>174</v>
      </c>
      <c r="G29" s="145"/>
      <c r="H29" s="145"/>
      <c r="I29" s="146"/>
    </row>
    <row r="30" spans="1:9" s="2" customFormat="1" ht="18.75">
      <c r="F30" s="144" t="s">
        <v>175</v>
      </c>
      <c r="G30" s="145"/>
      <c r="H30" s="145"/>
      <c r="I30" s="146"/>
    </row>
    <row r="31" spans="1:9" s="2" customFormat="1" ht="18.75">
      <c r="F31" s="144" t="s">
        <v>176</v>
      </c>
      <c r="G31" s="145"/>
      <c r="H31" s="145"/>
      <c r="I31" s="146"/>
    </row>
    <row r="32" spans="1:9" s="2" customFormat="1" ht="5.25" customHeight="1" thickBot="1">
      <c r="F32" s="147"/>
      <c r="G32" s="148"/>
      <c r="H32" s="148"/>
      <c r="I32" s="149"/>
    </row>
    <row r="33" s="2" customFormat="1" ht="18.75"/>
  </sheetData>
  <mergeCells count="30">
    <mergeCell ref="F30:I30"/>
    <mergeCell ref="F31:I31"/>
    <mergeCell ref="F32:I32"/>
    <mergeCell ref="A22:B23"/>
    <mergeCell ref="E22:F22"/>
    <mergeCell ref="G22:H22"/>
    <mergeCell ref="A25:B26"/>
    <mergeCell ref="F28:I28"/>
    <mergeCell ref="F29:I29"/>
    <mergeCell ref="A13:B14"/>
    <mergeCell ref="C13:D13"/>
    <mergeCell ref="E13:F13"/>
    <mergeCell ref="A16:B17"/>
    <mergeCell ref="E16:F16"/>
    <mergeCell ref="A19:B20"/>
    <mergeCell ref="E19:F19"/>
    <mergeCell ref="A7:B8"/>
    <mergeCell ref="C7:D7"/>
    <mergeCell ref="E7:F7"/>
    <mergeCell ref="A10:B11"/>
    <mergeCell ref="C10:D10"/>
    <mergeCell ref="E10:F10"/>
    <mergeCell ref="A2:A3"/>
    <mergeCell ref="B2:D3"/>
    <mergeCell ref="E2:E3"/>
    <mergeCell ref="F2:H3"/>
    <mergeCell ref="A4:A5"/>
    <mergeCell ref="B4:D5"/>
    <mergeCell ref="E4:E5"/>
    <mergeCell ref="F4:H5"/>
  </mergeCells>
  <phoneticPr fontId="8"/>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05891-6466-49DC-A891-EFB57CCB916E}">
  <dimension ref="A1:AD42"/>
  <sheetViews>
    <sheetView view="pageBreakPreview" topLeftCell="Q1" zoomScale="160" zoomScaleNormal="100" zoomScaleSheetLayoutView="160" workbookViewId="0">
      <selection activeCell="V27" sqref="V27"/>
    </sheetView>
  </sheetViews>
  <sheetFormatPr defaultColWidth="9" defaultRowHeight="16.5"/>
  <cols>
    <col min="1" max="17" width="9" style="503"/>
    <col min="18" max="18" width="24.25" style="503" customWidth="1"/>
    <col min="19" max="16384" width="9" style="503"/>
  </cols>
  <sheetData>
    <row r="1" spans="1:30">
      <c r="A1" s="498" t="s">
        <v>536</v>
      </c>
      <c r="B1" s="499" t="s">
        <v>537</v>
      </c>
      <c r="C1" s="499" t="s">
        <v>538</v>
      </c>
      <c r="D1" s="499" t="s">
        <v>539</v>
      </c>
      <c r="E1" s="499" t="s">
        <v>540</v>
      </c>
      <c r="F1" s="499" t="s">
        <v>541</v>
      </c>
      <c r="G1" s="500" t="s">
        <v>542</v>
      </c>
      <c r="H1" s="501"/>
      <c r="I1" s="502"/>
      <c r="J1" s="501"/>
      <c r="K1" s="501"/>
      <c r="L1" s="501"/>
      <c r="M1" s="501"/>
      <c r="N1" s="501"/>
      <c r="O1" s="501"/>
      <c r="P1" s="501"/>
      <c r="Q1" s="501"/>
    </row>
    <row r="2" spans="1:30">
      <c r="A2" s="504"/>
      <c r="B2" s="505" t="s">
        <v>543</v>
      </c>
      <c r="C2" s="506" t="s">
        <v>544</v>
      </c>
      <c r="D2" s="507" t="s">
        <v>545</v>
      </c>
      <c r="E2" s="506"/>
      <c r="F2" s="506"/>
      <c r="G2" s="508"/>
      <c r="H2" s="509"/>
      <c r="I2" s="502"/>
      <c r="J2" s="509"/>
      <c r="K2" s="509"/>
      <c r="L2" s="509"/>
      <c r="M2" s="509"/>
      <c r="N2" s="509"/>
      <c r="O2" s="509"/>
      <c r="P2" s="509"/>
      <c r="Q2" s="509"/>
    </row>
    <row r="3" spans="1:30">
      <c r="A3" s="504"/>
      <c r="B3" s="505" t="s">
        <v>546</v>
      </c>
      <c r="C3" s="510"/>
      <c r="D3" s="511"/>
      <c r="E3" s="510"/>
      <c r="F3" s="510"/>
      <c r="G3" s="512"/>
      <c r="H3" s="509"/>
      <c r="I3" s="502"/>
      <c r="J3" s="509"/>
      <c r="K3" s="509"/>
      <c r="L3" s="509"/>
      <c r="M3" s="509"/>
      <c r="N3" s="509"/>
      <c r="O3" s="509"/>
      <c r="P3" s="509"/>
      <c r="Q3" s="509"/>
    </row>
    <row r="4" spans="1:30">
      <c r="A4" s="504"/>
      <c r="B4" s="513" t="s">
        <v>547</v>
      </c>
      <c r="C4" s="514" t="s">
        <v>538</v>
      </c>
      <c r="D4" s="515"/>
      <c r="E4" s="516"/>
      <c r="F4" s="516"/>
      <c r="G4" s="517"/>
      <c r="H4" s="509"/>
      <c r="I4" s="502"/>
      <c r="J4" s="509"/>
      <c r="K4" s="509"/>
      <c r="L4" s="509"/>
      <c r="M4" s="509"/>
      <c r="N4" s="509"/>
      <c r="O4" s="509"/>
      <c r="P4" s="509"/>
      <c r="Q4" s="509"/>
      <c r="R4" s="518"/>
      <c r="S4" s="518" t="s">
        <v>544</v>
      </c>
      <c r="T4" s="518" t="s">
        <v>545</v>
      </c>
      <c r="U4" s="518" t="s">
        <v>548</v>
      </c>
      <c r="V4" s="518" t="s">
        <v>549</v>
      </c>
      <c r="W4" s="518" t="s">
        <v>550</v>
      </c>
      <c r="Y4" s="503" t="s">
        <v>551</v>
      </c>
      <c r="AA4" s="503" t="s">
        <v>552</v>
      </c>
      <c r="AB4" s="503" t="s">
        <v>553</v>
      </c>
      <c r="AC4" s="503" t="s">
        <v>554</v>
      </c>
    </row>
    <row r="5" spans="1:30" ht="17.25" thickBot="1">
      <c r="A5" s="519"/>
      <c r="B5" s="520" t="s">
        <v>555</v>
      </c>
      <c r="C5" s="521" t="s">
        <v>16</v>
      </c>
      <c r="D5" s="522"/>
      <c r="E5" s="523"/>
      <c r="F5" s="523"/>
      <c r="G5" s="524"/>
      <c r="H5" s="525" t="s">
        <v>416</v>
      </c>
      <c r="I5" s="502"/>
      <c r="J5" s="509"/>
      <c r="K5" s="509"/>
      <c r="L5" s="509"/>
      <c r="M5" s="509"/>
      <c r="N5" s="509"/>
      <c r="O5" s="509"/>
      <c r="P5" s="509"/>
      <c r="Q5" s="509"/>
      <c r="R5" s="526" t="s">
        <v>556</v>
      </c>
      <c r="S5" s="598">
        <f t="shared" ref="S5:W5" si="0">C6</f>
        <v>20000000</v>
      </c>
      <c r="T5" s="598">
        <f t="shared" si="0"/>
        <v>10000000</v>
      </c>
      <c r="U5" s="598">
        <f t="shared" si="0"/>
        <v>0</v>
      </c>
      <c r="V5" s="598">
        <f t="shared" si="0"/>
        <v>0</v>
      </c>
      <c r="W5" s="598">
        <f t="shared" si="0"/>
        <v>0</v>
      </c>
      <c r="Y5" s="527">
        <v>7500000</v>
      </c>
      <c r="AA5" s="528">
        <f>Y5*0.23-427500</f>
        <v>1297500</v>
      </c>
      <c r="AB5" s="503">
        <v>770000</v>
      </c>
      <c r="AC5" s="527">
        <v>360000</v>
      </c>
      <c r="AD5" s="528">
        <f>SUM(AA5:AC5)</f>
        <v>2427500</v>
      </c>
    </row>
    <row r="6" spans="1:30">
      <c r="A6" s="529" t="s">
        <v>557</v>
      </c>
      <c r="B6" s="530" t="s">
        <v>558</v>
      </c>
      <c r="C6" s="531">
        <v>20000000</v>
      </c>
      <c r="D6" s="531">
        <v>10000000</v>
      </c>
      <c r="E6" s="531"/>
      <c r="F6" s="531"/>
      <c r="G6" s="532"/>
      <c r="H6" s="533">
        <f>SUM(C6:G6)</f>
        <v>30000000</v>
      </c>
      <c r="I6" s="502"/>
      <c r="J6" s="509"/>
      <c r="K6" s="509"/>
      <c r="L6" s="509"/>
      <c r="M6" s="509"/>
      <c r="N6" s="509"/>
      <c r="O6" s="509"/>
      <c r="P6" s="509"/>
      <c r="Q6" s="509"/>
      <c r="R6" s="526" t="s">
        <v>559</v>
      </c>
      <c r="S6" s="598">
        <f t="shared" ref="S6:W6" si="1">C12</f>
        <v>2486988</v>
      </c>
      <c r="T6" s="598">
        <f t="shared" si="1"/>
        <v>1485036</v>
      </c>
      <c r="U6" s="598">
        <f t="shared" si="1"/>
        <v>0</v>
      </c>
      <c r="V6" s="598">
        <f t="shared" si="1"/>
        <v>0</v>
      </c>
      <c r="W6" s="598">
        <f t="shared" si="1"/>
        <v>0</v>
      </c>
    </row>
    <row r="7" spans="1:30">
      <c r="A7" s="534"/>
      <c r="B7" s="513" t="s">
        <v>560</v>
      </c>
      <c r="C7" s="535">
        <f t="shared" ref="C7:H7" si="2">C6/12</f>
        <v>1666666.6666666667</v>
      </c>
      <c r="D7" s="535">
        <f t="shared" si="2"/>
        <v>833333.33333333337</v>
      </c>
      <c r="E7" s="535">
        <f t="shared" si="2"/>
        <v>0</v>
      </c>
      <c r="F7" s="535">
        <f t="shared" si="2"/>
        <v>0</v>
      </c>
      <c r="G7" s="536">
        <f t="shared" si="2"/>
        <v>0</v>
      </c>
      <c r="H7" s="537">
        <f t="shared" si="2"/>
        <v>2500000</v>
      </c>
      <c r="I7" s="502"/>
      <c r="J7" s="509"/>
      <c r="K7" s="509"/>
      <c r="L7" s="509"/>
      <c r="M7" s="509"/>
      <c r="N7" s="509"/>
      <c r="O7" s="509"/>
      <c r="P7" s="509"/>
      <c r="Q7" s="509"/>
      <c r="R7" s="526" t="s">
        <v>561</v>
      </c>
      <c r="S7" s="598">
        <f t="shared" ref="S7:W7" si="3">S6</f>
        <v>2486988</v>
      </c>
      <c r="T7" s="598">
        <f t="shared" si="3"/>
        <v>1485036</v>
      </c>
      <c r="U7" s="598">
        <f t="shared" si="3"/>
        <v>0</v>
      </c>
      <c r="V7" s="598">
        <f t="shared" si="3"/>
        <v>0</v>
      </c>
      <c r="W7" s="598">
        <f t="shared" si="3"/>
        <v>0</v>
      </c>
    </row>
    <row r="8" spans="1:30">
      <c r="A8" s="538"/>
      <c r="B8" s="513" t="s">
        <v>562</v>
      </c>
      <c r="C8" s="535">
        <f t="shared" ref="C8:G8" si="4">IF(C6&lt;=1625000,650000,IF(C6&lt;=1800000,ROUNDDOWN(C6/4,-3)*4*0.4,IF(C6&lt;=3600000,ROUNDDOWN(C6/4,-3)*4*0.3+180000,IF(C6&lt;=6600000,ROUNDDOWN(C6/4,-3)*4*0.2+540000,IF(C6&lt;=10000000,ROUNDDOWN(C6/4,-3)*4*0.1+1200000,IF(C6&lt;15000000,C6*0.05+1700000,2450000))))))</f>
        <v>2450000</v>
      </c>
      <c r="D8" s="535">
        <f t="shared" si="4"/>
        <v>2200000</v>
      </c>
      <c r="E8" s="535">
        <f t="shared" si="4"/>
        <v>650000</v>
      </c>
      <c r="F8" s="535">
        <f t="shared" si="4"/>
        <v>650000</v>
      </c>
      <c r="G8" s="536">
        <f t="shared" si="4"/>
        <v>650000</v>
      </c>
      <c r="H8" s="539"/>
      <c r="I8" s="502"/>
      <c r="J8" s="509"/>
      <c r="K8" s="509"/>
      <c r="L8" s="509"/>
      <c r="M8" s="509"/>
      <c r="N8" s="509"/>
      <c r="O8" s="509"/>
      <c r="P8" s="509"/>
      <c r="Q8" s="509"/>
      <c r="R8" s="526" t="s">
        <v>563</v>
      </c>
      <c r="S8" s="598">
        <f>C32</f>
        <v>3309393.96</v>
      </c>
      <c r="T8" s="598">
        <f>D32</f>
        <v>758900</v>
      </c>
      <c r="U8" s="598"/>
      <c r="V8" s="598"/>
      <c r="W8" s="598"/>
    </row>
    <row r="9" spans="1:30">
      <c r="A9" s="538"/>
      <c r="B9" s="505" t="s">
        <v>564</v>
      </c>
      <c r="C9" s="540">
        <f t="shared" ref="C9:G9" si="5">IF(C6-C8&gt;0,C6-C8,0)</f>
        <v>17550000</v>
      </c>
      <c r="D9" s="540">
        <f t="shared" si="5"/>
        <v>7800000</v>
      </c>
      <c r="E9" s="540">
        <f t="shared" si="5"/>
        <v>0</v>
      </c>
      <c r="F9" s="540">
        <f t="shared" si="5"/>
        <v>0</v>
      </c>
      <c r="G9" s="541">
        <f t="shared" si="5"/>
        <v>0</v>
      </c>
      <c r="H9" s="509"/>
      <c r="I9" s="502"/>
      <c r="J9" s="509"/>
      <c r="K9" s="509"/>
      <c r="L9" s="509"/>
      <c r="M9" s="509"/>
      <c r="N9" s="509"/>
      <c r="O9" s="509"/>
      <c r="P9" s="509"/>
      <c r="Q9" s="509"/>
      <c r="R9" s="526" t="s">
        <v>565</v>
      </c>
      <c r="S9" s="598">
        <f>C33</f>
        <v>1473300</v>
      </c>
      <c r="T9" s="598">
        <f>D33</f>
        <v>598400</v>
      </c>
      <c r="U9" s="598"/>
      <c r="V9" s="598"/>
      <c r="W9" s="598"/>
    </row>
    <row r="10" spans="1:30">
      <c r="A10" s="538"/>
      <c r="B10" s="505" t="s">
        <v>566</v>
      </c>
      <c r="C10" s="542"/>
      <c r="D10" s="543"/>
      <c r="E10" s="543"/>
      <c r="F10" s="543"/>
      <c r="G10" s="544"/>
      <c r="H10" s="509"/>
      <c r="I10" s="502"/>
      <c r="J10" s="509"/>
      <c r="K10" s="509"/>
      <c r="L10" s="509"/>
      <c r="M10" s="509"/>
      <c r="N10" s="509"/>
      <c r="O10" s="509"/>
      <c r="P10" s="509"/>
      <c r="Q10" s="509"/>
      <c r="R10" s="526" t="s">
        <v>567</v>
      </c>
      <c r="S10" s="598">
        <f>S8+S9</f>
        <v>4782693.96</v>
      </c>
      <c r="T10" s="598">
        <f>T8+T9</f>
        <v>1357300</v>
      </c>
      <c r="U10" s="598"/>
      <c r="V10" s="598"/>
      <c r="W10" s="598"/>
    </row>
    <row r="11" spans="1:30" ht="17.25" thickBot="1">
      <c r="A11" s="545"/>
      <c r="B11" s="520" t="s">
        <v>568</v>
      </c>
      <c r="C11" s="546">
        <f t="shared" ref="C11:G11" si="6">SUM(C9:C10)</f>
        <v>17550000</v>
      </c>
      <c r="D11" s="546">
        <f t="shared" si="6"/>
        <v>7800000</v>
      </c>
      <c r="E11" s="546">
        <f t="shared" si="6"/>
        <v>0</v>
      </c>
      <c r="F11" s="546">
        <f t="shared" si="6"/>
        <v>0</v>
      </c>
      <c r="G11" s="547">
        <f t="shared" si="6"/>
        <v>0</v>
      </c>
      <c r="H11" s="548" t="s">
        <v>569</v>
      </c>
      <c r="I11" s="549"/>
      <c r="J11" s="549"/>
      <c r="K11" s="549"/>
      <c r="L11" s="549"/>
      <c r="M11" s="550"/>
      <c r="N11" s="550"/>
      <c r="O11" s="550"/>
      <c r="P11" s="550"/>
      <c r="Q11" s="550"/>
      <c r="R11" s="551" t="s">
        <v>570</v>
      </c>
      <c r="S11" s="599">
        <f>S10+S6+S7</f>
        <v>9756669.9600000009</v>
      </c>
      <c r="T11" s="599">
        <f>T10+T6+T7</f>
        <v>4327372</v>
      </c>
      <c r="U11" s="599"/>
      <c r="V11" s="599"/>
      <c r="W11" s="599"/>
    </row>
    <row r="12" spans="1:30">
      <c r="A12" s="498" t="s">
        <v>571</v>
      </c>
      <c r="B12" s="530" t="s">
        <v>572</v>
      </c>
      <c r="C12" s="552">
        <f t="shared" ref="C12:G12" si="7">C42*12</f>
        <v>2486988</v>
      </c>
      <c r="D12" s="552">
        <f t="shared" si="7"/>
        <v>1485036</v>
      </c>
      <c r="E12" s="552">
        <f t="shared" si="7"/>
        <v>0</v>
      </c>
      <c r="F12" s="552">
        <f t="shared" si="7"/>
        <v>0</v>
      </c>
      <c r="G12" s="553">
        <f t="shared" si="7"/>
        <v>0</v>
      </c>
      <c r="H12" s="537">
        <f t="shared" ref="H12:L16" si="8">C12</f>
        <v>2486988</v>
      </c>
      <c r="I12" s="540">
        <f t="shared" si="8"/>
        <v>1485036</v>
      </c>
      <c r="J12" s="540">
        <f t="shared" si="8"/>
        <v>0</v>
      </c>
      <c r="K12" s="540">
        <f t="shared" si="8"/>
        <v>0</v>
      </c>
      <c r="L12" s="540">
        <f t="shared" si="8"/>
        <v>0</v>
      </c>
      <c r="M12" s="540"/>
      <c r="N12" s="540"/>
      <c r="O12" s="540"/>
      <c r="P12" s="540"/>
      <c r="Q12" s="540"/>
      <c r="R12" s="551" t="s">
        <v>573</v>
      </c>
      <c r="S12" s="595">
        <f>SUM(S11:W11)</f>
        <v>14084041.960000001</v>
      </c>
      <c r="T12" s="595"/>
      <c r="U12" s="595"/>
      <c r="V12" s="595"/>
      <c r="W12" s="595"/>
    </row>
    <row r="13" spans="1:30">
      <c r="A13" s="504"/>
      <c r="B13" s="505" t="s">
        <v>574</v>
      </c>
      <c r="C13" s="554"/>
      <c r="D13" s="554"/>
      <c r="E13" s="554"/>
      <c r="F13" s="554"/>
      <c r="G13" s="555"/>
      <c r="H13" s="537">
        <f t="shared" si="8"/>
        <v>0</v>
      </c>
      <c r="I13" s="540">
        <f t="shared" si="8"/>
        <v>0</v>
      </c>
      <c r="J13" s="540">
        <f t="shared" si="8"/>
        <v>0</v>
      </c>
      <c r="K13" s="540">
        <f t="shared" si="8"/>
        <v>0</v>
      </c>
      <c r="L13" s="540">
        <f t="shared" si="8"/>
        <v>0</v>
      </c>
      <c r="M13" s="556"/>
      <c r="N13" s="556"/>
      <c r="O13" s="556"/>
      <c r="P13" s="556"/>
      <c r="Q13" s="556"/>
      <c r="S13" s="596"/>
      <c r="T13" s="596"/>
      <c r="U13" s="596"/>
      <c r="V13" s="596"/>
      <c r="W13" s="596"/>
    </row>
    <row r="14" spans="1:30">
      <c r="A14" s="504"/>
      <c r="B14" s="505" t="s">
        <v>554</v>
      </c>
      <c r="C14" s="554"/>
      <c r="D14" s="554"/>
      <c r="E14" s="554"/>
      <c r="F14" s="554"/>
      <c r="G14" s="555"/>
      <c r="H14" s="537">
        <f t="shared" si="8"/>
        <v>0</v>
      </c>
      <c r="I14" s="540">
        <f t="shared" si="8"/>
        <v>0</v>
      </c>
      <c r="J14" s="540">
        <f t="shared" si="8"/>
        <v>0</v>
      </c>
      <c r="K14" s="540">
        <f t="shared" si="8"/>
        <v>0</v>
      </c>
      <c r="L14" s="540">
        <f t="shared" si="8"/>
        <v>0</v>
      </c>
      <c r="M14" s="556"/>
      <c r="N14" s="556"/>
      <c r="O14" s="556"/>
      <c r="P14" s="556"/>
      <c r="Q14" s="556"/>
      <c r="R14" s="503" t="s">
        <v>575</v>
      </c>
      <c r="S14" s="596"/>
      <c r="T14" s="596"/>
      <c r="U14" s="596"/>
      <c r="V14" s="596"/>
      <c r="W14" s="596"/>
    </row>
    <row r="15" spans="1:30">
      <c r="A15" s="504"/>
      <c r="B15" s="505" t="s">
        <v>576</v>
      </c>
      <c r="C15" s="554"/>
      <c r="D15" s="554"/>
      <c r="E15" s="554"/>
      <c r="F15" s="554"/>
      <c r="G15" s="555"/>
      <c r="H15" s="537">
        <f t="shared" si="8"/>
        <v>0</v>
      </c>
      <c r="I15" s="540">
        <f t="shared" si="8"/>
        <v>0</v>
      </c>
      <c r="J15" s="540">
        <f t="shared" si="8"/>
        <v>0</v>
      </c>
      <c r="K15" s="540">
        <f t="shared" si="8"/>
        <v>0</v>
      </c>
      <c r="L15" s="540">
        <f t="shared" si="8"/>
        <v>0</v>
      </c>
      <c r="M15" s="556"/>
      <c r="N15" s="556"/>
      <c r="O15" s="556"/>
      <c r="P15" s="556"/>
      <c r="Q15" s="556"/>
      <c r="R15" s="518"/>
      <c r="S15" s="597" t="s">
        <v>544</v>
      </c>
      <c r="T15" s="597" t="s">
        <v>545</v>
      </c>
      <c r="U15" s="597" t="s">
        <v>548</v>
      </c>
      <c r="V15" s="597" t="s">
        <v>549</v>
      </c>
      <c r="W15" s="597" t="s">
        <v>550</v>
      </c>
    </row>
    <row r="16" spans="1:30">
      <c r="A16" s="504"/>
      <c r="B16" s="505" t="s">
        <v>577</v>
      </c>
      <c r="C16" s="554"/>
      <c r="D16" s="554"/>
      <c r="E16" s="554"/>
      <c r="F16" s="554"/>
      <c r="G16" s="555"/>
      <c r="H16" s="537">
        <f t="shared" si="8"/>
        <v>0</v>
      </c>
      <c r="I16" s="540">
        <f t="shared" si="8"/>
        <v>0</v>
      </c>
      <c r="J16" s="540">
        <f t="shared" si="8"/>
        <v>0</v>
      </c>
      <c r="K16" s="540">
        <f t="shared" si="8"/>
        <v>0</v>
      </c>
      <c r="L16" s="540">
        <f t="shared" si="8"/>
        <v>0</v>
      </c>
      <c r="M16" s="556"/>
      <c r="N16" s="556"/>
      <c r="O16" s="556"/>
      <c r="P16" s="556"/>
      <c r="Q16" s="556"/>
      <c r="R16" s="526" t="s">
        <v>556</v>
      </c>
      <c r="S16" s="598">
        <f t="shared" ref="S16:W16" si="9">C6</f>
        <v>20000000</v>
      </c>
      <c r="T16" s="598">
        <f t="shared" si="9"/>
        <v>10000000</v>
      </c>
      <c r="U16" s="598">
        <f t="shared" si="9"/>
        <v>0</v>
      </c>
      <c r="V16" s="598">
        <f t="shared" si="9"/>
        <v>0</v>
      </c>
      <c r="W16" s="598">
        <f t="shared" si="9"/>
        <v>0</v>
      </c>
    </row>
    <row r="17" spans="1:23">
      <c r="A17" s="504"/>
      <c r="B17" s="505" t="s">
        <v>578</v>
      </c>
      <c r="C17" s="554"/>
      <c r="D17" s="554"/>
      <c r="E17" s="554"/>
      <c r="F17" s="554"/>
      <c r="G17" s="555"/>
      <c r="H17" s="537">
        <f t="shared" ref="H17:L17" si="10">IF(C17&lt;=15000,C17,IF(C17&lt;=40000,C17/2+7500,IF(C17&lt;70000,C17/4+17500,35000)))</f>
        <v>0</v>
      </c>
      <c r="I17" s="540">
        <f t="shared" si="10"/>
        <v>0</v>
      </c>
      <c r="J17" s="540">
        <f t="shared" si="10"/>
        <v>0</v>
      </c>
      <c r="K17" s="540">
        <f t="shared" si="10"/>
        <v>0</v>
      </c>
      <c r="L17" s="540">
        <f t="shared" si="10"/>
        <v>0</v>
      </c>
      <c r="M17" s="556"/>
      <c r="N17" s="556"/>
      <c r="O17" s="556"/>
      <c r="P17" s="556"/>
      <c r="Q17" s="556"/>
      <c r="R17" s="526" t="s">
        <v>559</v>
      </c>
      <c r="S17" s="598">
        <f t="shared" ref="S17:W17" si="11">C41</f>
        <v>207249</v>
      </c>
      <c r="T17" s="598">
        <f t="shared" si="11"/>
        <v>123753</v>
      </c>
      <c r="U17" s="598">
        <f t="shared" si="11"/>
        <v>0</v>
      </c>
      <c r="V17" s="598">
        <f t="shared" si="11"/>
        <v>0</v>
      </c>
      <c r="W17" s="598">
        <f t="shared" si="11"/>
        <v>0</v>
      </c>
    </row>
    <row r="18" spans="1:23">
      <c r="A18" s="504"/>
      <c r="B18" s="505" t="s">
        <v>579</v>
      </c>
      <c r="C18" s="554"/>
      <c r="D18" s="554"/>
      <c r="E18" s="554"/>
      <c r="F18" s="554"/>
      <c r="G18" s="555"/>
      <c r="H18" s="537">
        <f t="shared" ref="H18:L18" si="12">IF(C18&lt;50000,C18/2,25000)</f>
        <v>0</v>
      </c>
      <c r="I18" s="540">
        <f t="shared" si="12"/>
        <v>0</v>
      </c>
      <c r="J18" s="540">
        <f t="shared" si="12"/>
        <v>0</v>
      </c>
      <c r="K18" s="540">
        <f t="shared" si="12"/>
        <v>0</v>
      </c>
      <c r="L18" s="540">
        <f t="shared" si="12"/>
        <v>0</v>
      </c>
      <c r="M18" s="556"/>
      <c r="N18" s="556"/>
      <c r="O18" s="556"/>
      <c r="P18" s="556"/>
      <c r="Q18" s="556"/>
      <c r="R18" s="526" t="s">
        <v>561</v>
      </c>
      <c r="S18" s="598">
        <f t="shared" ref="S18:W18" si="13">S17</f>
        <v>207249</v>
      </c>
      <c r="T18" s="598">
        <f t="shared" si="13"/>
        <v>123753</v>
      </c>
      <c r="U18" s="598">
        <f t="shared" si="13"/>
        <v>0</v>
      </c>
      <c r="V18" s="598">
        <f t="shared" si="13"/>
        <v>0</v>
      </c>
      <c r="W18" s="598">
        <f t="shared" si="13"/>
        <v>0</v>
      </c>
    </row>
    <row r="19" spans="1:23">
      <c r="A19" s="504"/>
      <c r="B19" s="505" t="s">
        <v>580</v>
      </c>
      <c r="C19" s="554"/>
      <c r="D19" s="554"/>
      <c r="E19" s="554"/>
      <c r="F19" s="554"/>
      <c r="G19" s="555"/>
      <c r="H19" s="537">
        <f t="shared" ref="H19:L20" si="14">C19</f>
        <v>0</v>
      </c>
      <c r="I19" s="540">
        <f t="shared" si="14"/>
        <v>0</v>
      </c>
      <c r="J19" s="540">
        <f t="shared" si="14"/>
        <v>0</v>
      </c>
      <c r="K19" s="540">
        <f t="shared" si="14"/>
        <v>0</v>
      </c>
      <c r="L19" s="540">
        <f t="shared" si="14"/>
        <v>0</v>
      </c>
      <c r="M19" s="556"/>
      <c r="N19" s="556"/>
      <c r="O19" s="556"/>
      <c r="P19" s="556"/>
      <c r="Q19" s="556"/>
      <c r="R19" s="526" t="s">
        <v>563</v>
      </c>
      <c r="S19" s="598">
        <f t="shared" ref="S19:W20" si="15">C32</f>
        <v>3309393.96</v>
      </c>
      <c r="T19" s="598">
        <f t="shared" si="15"/>
        <v>758900</v>
      </c>
      <c r="U19" s="598">
        <f t="shared" si="15"/>
        <v>0</v>
      </c>
      <c r="V19" s="598">
        <f t="shared" si="15"/>
        <v>0</v>
      </c>
      <c r="W19" s="598">
        <f t="shared" si="15"/>
        <v>0</v>
      </c>
    </row>
    <row r="20" spans="1:23">
      <c r="A20" s="504"/>
      <c r="B20" s="505" t="s">
        <v>581</v>
      </c>
      <c r="C20" s="554"/>
      <c r="D20" s="554"/>
      <c r="E20" s="554"/>
      <c r="F20" s="554"/>
      <c r="G20" s="555"/>
      <c r="H20" s="537">
        <f t="shared" si="14"/>
        <v>0</v>
      </c>
      <c r="I20" s="540">
        <f t="shared" si="14"/>
        <v>0</v>
      </c>
      <c r="J20" s="540">
        <f t="shared" si="14"/>
        <v>0</v>
      </c>
      <c r="K20" s="540">
        <f t="shared" si="14"/>
        <v>0</v>
      </c>
      <c r="L20" s="540">
        <f t="shared" si="14"/>
        <v>0</v>
      </c>
      <c r="M20" s="556"/>
      <c r="N20" s="556"/>
      <c r="O20" s="556"/>
      <c r="P20" s="556"/>
      <c r="Q20" s="556"/>
      <c r="R20" s="526" t="s">
        <v>565</v>
      </c>
      <c r="S20" s="598">
        <f t="shared" si="15"/>
        <v>1473300</v>
      </c>
      <c r="T20" s="598">
        <f t="shared" si="15"/>
        <v>598400</v>
      </c>
      <c r="U20" s="598">
        <f t="shared" si="15"/>
        <v>0</v>
      </c>
      <c r="V20" s="598">
        <f t="shared" si="15"/>
        <v>0</v>
      </c>
      <c r="W20" s="598">
        <f t="shared" si="15"/>
        <v>0</v>
      </c>
    </row>
    <row r="21" spans="1:23">
      <c r="A21" s="504"/>
      <c r="B21" s="505" t="s">
        <v>582</v>
      </c>
      <c r="C21" s="554"/>
      <c r="D21" s="554"/>
      <c r="E21" s="554"/>
      <c r="F21" s="554"/>
      <c r="G21" s="555"/>
      <c r="H21" s="537">
        <f t="shared" ref="H21:L21" si="16">IF(C21=380000,330000,0)</f>
        <v>0</v>
      </c>
      <c r="I21" s="537">
        <f t="shared" si="16"/>
        <v>0</v>
      </c>
      <c r="J21" s="537">
        <f t="shared" si="16"/>
        <v>0</v>
      </c>
      <c r="K21" s="537">
        <f t="shared" si="16"/>
        <v>0</v>
      </c>
      <c r="L21" s="537">
        <f t="shared" si="16"/>
        <v>0</v>
      </c>
      <c r="M21" s="556"/>
      <c r="N21" s="556"/>
      <c r="O21" s="556"/>
      <c r="P21" s="556"/>
      <c r="Q21" s="556"/>
      <c r="R21" s="526" t="s">
        <v>567</v>
      </c>
      <c r="S21" s="598">
        <f t="shared" ref="S21:W21" si="17">S19+S20</f>
        <v>4782693.96</v>
      </c>
      <c r="T21" s="598">
        <f t="shared" si="17"/>
        <v>1357300</v>
      </c>
      <c r="U21" s="598">
        <f t="shared" si="17"/>
        <v>0</v>
      </c>
      <c r="V21" s="598">
        <f t="shared" si="17"/>
        <v>0</v>
      </c>
      <c r="W21" s="598">
        <f t="shared" si="17"/>
        <v>0</v>
      </c>
    </row>
    <row r="22" spans="1:23">
      <c r="A22" s="504"/>
      <c r="B22" s="505" t="s">
        <v>583</v>
      </c>
      <c r="C22" s="557"/>
      <c r="D22" s="557"/>
      <c r="E22" s="557"/>
      <c r="F22" s="557"/>
      <c r="G22" s="558"/>
      <c r="H22" s="537">
        <f t="shared" ref="H22:L22" si="18">C22</f>
        <v>0</v>
      </c>
      <c r="I22" s="540">
        <f t="shared" si="18"/>
        <v>0</v>
      </c>
      <c r="J22" s="540">
        <f t="shared" si="18"/>
        <v>0</v>
      </c>
      <c r="K22" s="540">
        <f t="shared" si="18"/>
        <v>0</v>
      </c>
      <c r="L22" s="540">
        <f t="shared" si="18"/>
        <v>0</v>
      </c>
      <c r="M22" s="556"/>
      <c r="N22" s="556"/>
      <c r="O22" s="556"/>
      <c r="P22" s="556"/>
      <c r="Q22" s="556"/>
      <c r="R22" s="551" t="s">
        <v>570</v>
      </c>
      <c r="S22" s="599">
        <f t="shared" ref="S22:W22" si="19">S21+S17+S18</f>
        <v>5197191.96</v>
      </c>
      <c r="T22" s="599">
        <f t="shared" si="19"/>
        <v>1604806</v>
      </c>
      <c r="U22" s="599">
        <f t="shared" si="19"/>
        <v>0</v>
      </c>
      <c r="V22" s="599">
        <f t="shared" si="19"/>
        <v>0</v>
      </c>
      <c r="W22" s="599">
        <f t="shared" si="19"/>
        <v>0</v>
      </c>
    </row>
    <row r="23" spans="1:23">
      <c r="A23" s="504"/>
      <c r="B23" s="505" t="s">
        <v>584</v>
      </c>
      <c r="C23" s="540">
        <f t="shared" ref="C23:G23" si="20">C24*380000+C25*630000+C26*480000+C27*580000</f>
        <v>0</v>
      </c>
      <c r="D23" s="540">
        <f t="shared" si="20"/>
        <v>0</v>
      </c>
      <c r="E23" s="540">
        <f t="shared" si="20"/>
        <v>0</v>
      </c>
      <c r="F23" s="540">
        <f t="shared" si="20"/>
        <v>0</v>
      </c>
      <c r="G23" s="541">
        <f t="shared" si="20"/>
        <v>0</v>
      </c>
      <c r="H23" s="540">
        <f t="shared" ref="H23:L23" si="21">H24*330000+H25*450000+H26*380000+H27*450000</f>
        <v>0</v>
      </c>
      <c r="I23" s="540">
        <f t="shared" si="21"/>
        <v>0</v>
      </c>
      <c r="J23" s="540">
        <f t="shared" si="21"/>
        <v>0</v>
      </c>
      <c r="K23" s="540">
        <f t="shared" si="21"/>
        <v>0</v>
      </c>
      <c r="L23" s="540">
        <f t="shared" si="21"/>
        <v>0</v>
      </c>
      <c r="M23" s="556"/>
      <c r="N23" s="556"/>
      <c r="O23" s="556"/>
      <c r="P23" s="556"/>
      <c r="Q23" s="556"/>
      <c r="R23" s="551" t="s">
        <v>573</v>
      </c>
      <c r="S23" s="595">
        <f>SUM(S22:W22)</f>
        <v>6801997.96</v>
      </c>
      <c r="T23" s="595"/>
      <c r="U23" s="595"/>
      <c r="V23" s="595"/>
      <c r="W23" s="595"/>
    </row>
    <row r="24" spans="1:23">
      <c r="A24" s="504"/>
      <c r="B24" s="505" t="s">
        <v>585</v>
      </c>
      <c r="C24" s="559"/>
      <c r="D24" s="559"/>
      <c r="E24" s="559"/>
      <c r="F24" s="559"/>
      <c r="G24" s="560"/>
      <c r="H24" s="561">
        <f t="shared" ref="H24:L28" si="22">C24</f>
        <v>0</v>
      </c>
      <c r="I24" s="562">
        <f t="shared" si="22"/>
        <v>0</v>
      </c>
      <c r="J24" s="562">
        <f t="shared" si="22"/>
        <v>0</v>
      </c>
      <c r="K24" s="562">
        <f t="shared" si="22"/>
        <v>0</v>
      </c>
      <c r="L24" s="562">
        <f t="shared" si="22"/>
        <v>0</v>
      </c>
      <c r="M24" s="563"/>
      <c r="N24" s="563"/>
      <c r="O24" s="563"/>
      <c r="P24" s="563"/>
      <c r="Q24" s="563"/>
    </row>
    <row r="25" spans="1:23">
      <c r="A25" s="504"/>
      <c r="B25" s="505" t="s">
        <v>586</v>
      </c>
      <c r="C25" s="559"/>
      <c r="D25" s="559"/>
      <c r="E25" s="559"/>
      <c r="F25" s="559"/>
      <c r="G25" s="560"/>
      <c r="H25" s="561">
        <f t="shared" si="22"/>
        <v>0</v>
      </c>
      <c r="I25" s="562">
        <f t="shared" si="22"/>
        <v>0</v>
      </c>
      <c r="J25" s="562">
        <f t="shared" si="22"/>
        <v>0</v>
      </c>
      <c r="K25" s="562">
        <f t="shared" si="22"/>
        <v>0</v>
      </c>
      <c r="L25" s="562">
        <f t="shared" si="22"/>
        <v>0</v>
      </c>
      <c r="M25" s="563"/>
      <c r="N25" s="563"/>
      <c r="O25" s="563"/>
      <c r="P25" s="563"/>
      <c r="Q25" s="563"/>
      <c r="R25" s="503" t="s">
        <v>587</v>
      </c>
    </row>
    <row r="26" spans="1:23">
      <c r="A26" s="504"/>
      <c r="B26" s="505" t="s">
        <v>588</v>
      </c>
      <c r="C26" s="559"/>
      <c r="D26" s="559"/>
      <c r="E26" s="559"/>
      <c r="F26" s="559"/>
      <c r="G26" s="560"/>
      <c r="H26" s="561">
        <f t="shared" si="22"/>
        <v>0</v>
      </c>
      <c r="I26" s="562">
        <f t="shared" si="22"/>
        <v>0</v>
      </c>
      <c r="J26" s="562">
        <f t="shared" si="22"/>
        <v>0</v>
      </c>
      <c r="K26" s="562">
        <f t="shared" si="22"/>
        <v>0</v>
      </c>
      <c r="L26" s="562">
        <f t="shared" si="22"/>
        <v>0</v>
      </c>
      <c r="M26" s="563"/>
      <c r="N26" s="563"/>
      <c r="O26" s="563"/>
      <c r="P26" s="563"/>
      <c r="Q26" s="563"/>
      <c r="R26" s="503" t="s">
        <v>589</v>
      </c>
    </row>
    <row r="27" spans="1:23">
      <c r="A27" s="504"/>
      <c r="B27" s="505" t="s">
        <v>590</v>
      </c>
      <c r="C27" s="559"/>
      <c r="D27" s="559"/>
      <c r="E27" s="559"/>
      <c r="F27" s="559"/>
      <c r="G27" s="560"/>
      <c r="H27" s="561">
        <f t="shared" si="22"/>
        <v>0</v>
      </c>
      <c r="I27" s="562">
        <f t="shared" si="22"/>
        <v>0</v>
      </c>
      <c r="J27" s="562">
        <f t="shared" si="22"/>
        <v>0</v>
      </c>
      <c r="K27" s="562">
        <f t="shared" si="22"/>
        <v>0</v>
      </c>
      <c r="L27" s="562">
        <f t="shared" si="22"/>
        <v>0</v>
      </c>
      <c r="M27" s="563"/>
      <c r="N27" s="563"/>
      <c r="O27" s="563"/>
      <c r="P27" s="563"/>
      <c r="Q27" s="563"/>
      <c r="R27" s="503" t="s">
        <v>591</v>
      </c>
    </row>
    <row r="28" spans="1:23">
      <c r="A28" s="504"/>
      <c r="B28" s="505" t="s">
        <v>592</v>
      </c>
      <c r="C28" s="554"/>
      <c r="D28" s="554"/>
      <c r="E28" s="554"/>
      <c r="F28" s="554"/>
      <c r="G28" s="555"/>
      <c r="H28" s="537">
        <f t="shared" si="22"/>
        <v>0</v>
      </c>
      <c r="I28" s="540">
        <f t="shared" si="22"/>
        <v>0</v>
      </c>
      <c r="J28" s="540">
        <f t="shared" si="22"/>
        <v>0</v>
      </c>
      <c r="K28" s="540">
        <f t="shared" si="22"/>
        <v>0</v>
      </c>
      <c r="L28" s="540">
        <f t="shared" si="22"/>
        <v>0</v>
      </c>
      <c r="M28" s="556"/>
      <c r="N28" s="556"/>
      <c r="O28" s="556"/>
      <c r="P28" s="556"/>
      <c r="Q28" s="556"/>
    </row>
    <row r="29" spans="1:23">
      <c r="A29" s="504"/>
      <c r="B29" s="505" t="s">
        <v>593</v>
      </c>
      <c r="C29" s="540">
        <v>380000</v>
      </c>
      <c r="D29" s="540">
        <v>380000</v>
      </c>
      <c r="E29" s="540">
        <v>380000</v>
      </c>
      <c r="F29" s="540">
        <v>380000</v>
      </c>
      <c r="G29" s="541">
        <v>380000</v>
      </c>
      <c r="H29" s="537">
        <v>330000</v>
      </c>
      <c r="I29" s="537">
        <v>330000</v>
      </c>
      <c r="J29" s="537">
        <v>330000</v>
      </c>
      <c r="K29" s="537">
        <v>330000</v>
      </c>
      <c r="L29" s="537">
        <v>330000</v>
      </c>
      <c r="M29" s="556"/>
      <c r="N29" s="556"/>
      <c r="O29" s="556"/>
      <c r="P29" s="556"/>
      <c r="Q29" s="556"/>
    </row>
    <row r="30" spans="1:23" ht="17.25" thickBot="1">
      <c r="A30" s="564"/>
      <c r="B30" s="520" t="s">
        <v>594</v>
      </c>
      <c r="C30" s="546">
        <f t="shared" ref="C30:L30" si="23">SUM(C12:C23)+C28+C29</f>
        <v>2866988</v>
      </c>
      <c r="D30" s="546">
        <f t="shared" si="23"/>
        <v>1865036</v>
      </c>
      <c r="E30" s="546">
        <f t="shared" si="23"/>
        <v>380000</v>
      </c>
      <c r="F30" s="546">
        <f t="shared" si="23"/>
        <v>380000</v>
      </c>
      <c r="G30" s="547">
        <f t="shared" si="23"/>
        <v>380000</v>
      </c>
      <c r="H30" s="537">
        <f t="shared" si="23"/>
        <v>2816988</v>
      </c>
      <c r="I30" s="540">
        <f t="shared" si="23"/>
        <v>1815036</v>
      </c>
      <c r="J30" s="540">
        <f t="shared" si="23"/>
        <v>330000</v>
      </c>
      <c r="K30" s="540">
        <f t="shared" si="23"/>
        <v>330000</v>
      </c>
      <c r="L30" s="540">
        <f t="shared" si="23"/>
        <v>330000</v>
      </c>
      <c r="M30" s="556"/>
      <c r="N30" s="556"/>
      <c r="O30" s="556"/>
      <c r="P30" s="556"/>
      <c r="Q30" s="556"/>
    </row>
    <row r="31" spans="1:23" ht="17.25" thickBot="1">
      <c r="A31" s="565" t="s">
        <v>595</v>
      </c>
      <c r="B31" s="566" t="s">
        <v>596</v>
      </c>
      <c r="C31" s="567">
        <f t="shared" ref="C31:G31" si="24">IF(C11-C30&gt;0,C11-C30,0)</f>
        <v>14683012</v>
      </c>
      <c r="D31" s="567">
        <f t="shared" si="24"/>
        <v>5934964</v>
      </c>
      <c r="E31" s="567">
        <f t="shared" si="24"/>
        <v>0</v>
      </c>
      <c r="F31" s="567">
        <f t="shared" si="24"/>
        <v>0</v>
      </c>
      <c r="G31" s="568">
        <f t="shared" si="24"/>
        <v>0</v>
      </c>
      <c r="H31" s="569">
        <f t="shared" ref="H31:L31" si="25">IF(C11-H30&gt;0,C11-H30,0)</f>
        <v>14733012</v>
      </c>
      <c r="I31" s="570">
        <f t="shared" si="25"/>
        <v>5984964</v>
      </c>
      <c r="J31" s="571">
        <f t="shared" si="25"/>
        <v>0</v>
      </c>
      <c r="K31" s="571">
        <f t="shared" si="25"/>
        <v>0</v>
      </c>
      <c r="L31" s="571">
        <f t="shared" si="25"/>
        <v>0</v>
      </c>
      <c r="M31" s="572"/>
      <c r="N31" s="572"/>
      <c r="O31" s="572"/>
      <c r="P31" s="572"/>
      <c r="Q31" s="572"/>
    </row>
    <row r="32" spans="1:23">
      <c r="A32" s="529" t="s">
        <v>597</v>
      </c>
      <c r="B32" s="530" t="s">
        <v>253</v>
      </c>
      <c r="C32" s="552">
        <f t="shared" ref="C32:G32" si="26">IF(C31&lt;=1950000,ROUNDDOWN(C31/4,-3)*4*0.05,IF(C31&lt;=3300000,ROUNDDOWN(C31/4,-3)*4*0.1-97500,IF(C31&lt;=6950000,ROUNDDOWN(C31/4,-3)*4*0.2-427500,IF(C31&lt;=9000000,ROUNDDOWN(C31/4,-3)*4*0.23-636000,IF(C31&lt;18000000,C31*0.33-1536000,C31*0.4-2796000)))))</f>
        <v>3309393.96</v>
      </c>
      <c r="D32" s="552">
        <f t="shared" si="26"/>
        <v>758900</v>
      </c>
      <c r="E32" s="552">
        <f t="shared" si="26"/>
        <v>0</v>
      </c>
      <c r="F32" s="552">
        <f t="shared" si="26"/>
        <v>0</v>
      </c>
      <c r="G32" s="553">
        <f t="shared" si="26"/>
        <v>0</v>
      </c>
      <c r="H32" s="573">
        <f t="shared" ref="H32:H34" si="27">SUM(C32:G32)</f>
        <v>4068293.96</v>
      </c>
      <c r="I32" s="502"/>
      <c r="J32" s="509"/>
      <c r="K32" s="509"/>
      <c r="L32" s="509"/>
      <c r="M32" s="509"/>
      <c r="N32" s="509"/>
      <c r="O32" s="509"/>
      <c r="P32" s="509"/>
      <c r="Q32" s="509"/>
    </row>
    <row r="33" spans="1:17">
      <c r="A33" s="534"/>
      <c r="B33" s="505" t="s">
        <v>255</v>
      </c>
      <c r="C33" s="540">
        <f t="shared" ref="C33:G33" si="28">ROUNDDOWN(H31*0.1,-2)</f>
        <v>1473300</v>
      </c>
      <c r="D33" s="540">
        <f t="shared" si="28"/>
        <v>598400</v>
      </c>
      <c r="E33" s="540">
        <f t="shared" si="28"/>
        <v>0</v>
      </c>
      <c r="F33" s="540">
        <f t="shared" si="28"/>
        <v>0</v>
      </c>
      <c r="G33" s="541">
        <f t="shared" si="28"/>
        <v>0</v>
      </c>
      <c r="H33" s="573">
        <f t="shared" si="27"/>
        <v>2071700</v>
      </c>
      <c r="I33" s="502"/>
      <c r="J33" s="509"/>
      <c r="K33" s="509"/>
      <c r="L33" s="509"/>
      <c r="M33" s="509"/>
      <c r="N33" s="509"/>
      <c r="O33" s="509"/>
      <c r="P33" s="509"/>
      <c r="Q33" s="509"/>
    </row>
    <row r="34" spans="1:17" ht="17.25" thickBot="1">
      <c r="A34" s="574"/>
      <c r="B34" s="520" t="s">
        <v>598</v>
      </c>
      <c r="C34" s="575">
        <f t="shared" ref="C34:G34" si="29">SUM(C32:C33)</f>
        <v>4782693.96</v>
      </c>
      <c r="D34" s="546">
        <f t="shared" si="29"/>
        <v>1357300</v>
      </c>
      <c r="E34" s="520">
        <f t="shared" si="29"/>
        <v>0</v>
      </c>
      <c r="F34" s="520">
        <f t="shared" si="29"/>
        <v>0</v>
      </c>
      <c r="G34" s="576">
        <f t="shared" si="29"/>
        <v>0</v>
      </c>
      <c r="H34" s="573">
        <f t="shared" si="27"/>
        <v>6139993.96</v>
      </c>
      <c r="I34" s="502"/>
      <c r="J34" s="509"/>
      <c r="K34" s="509"/>
      <c r="L34" s="509"/>
      <c r="M34" s="509"/>
      <c r="N34" s="509"/>
      <c r="O34" s="509"/>
      <c r="P34" s="509"/>
      <c r="Q34" s="509"/>
    </row>
    <row r="35" spans="1:17" ht="17.25" thickBot="1">
      <c r="A35" s="501"/>
      <c r="B35" s="509"/>
      <c r="C35" s="573"/>
      <c r="D35" s="539"/>
      <c r="E35" s="509"/>
      <c r="F35" s="509"/>
      <c r="G35" s="509"/>
      <c r="H35" s="509"/>
      <c r="I35" s="502"/>
      <c r="J35" s="509"/>
      <c r="K35" s="509"/>
      <c r="L35" s="509"/>
      <c r="M35" s="509"/>
      <c r="N35" s="509"/>
      <c r="O35" s="509"/>
      <c r="P35" s="509"/>
      <c r="Q35" s="509"/>
    </row>
    <row r="36" spans="1:17">
      <c r="A36" s="498" t="s">
        <v>599</v>
      </c>
      <c r="B36" s="530" t="s">
        <v>600</v>
      </c>
      <c r="C36" s="577" t="s">
        <v>601</v>
      </c>
      <c r="D36" s="578" t="s">
        <v>601</v>
      </c>
      <c r="E36" s="579"/>
      <c r="F36" s="579"/>
      <c r="G36" s="580"/>
      <c r="H36" s="509"/>
      <c r="I36" s="502"/>
      <c r="J36" s="509"/>
      <c r="K36" s="509"/>
      <c r="L36" s="509"/>
      <c r="M36" s="509"/>
      <c r="N36" s="509"/>
      <c r="O36" s="509"/>
      <c r="P36" s="509"/>
      <c r="Q36" s="509"/>
    </row>
    <row r="37" spans="1:17">
      <c r="A37" s="504"/>
      <c r="B37" s="505" t="s">
        <v>602</v>
      </c>
      <c r="C37" s="581">
        <v>1390000</v>
      </c>
      <c r="D37" s="581">
        <v>830000</v>
      </c>
      <c r="E37" s="581">
        <f t="shared" ref="E37:I37" si="30">E7</f>
        <v>0</v>
      </c>
      <c r="F37" s="581">
        <f t="shared" si="30"/>
        <v>0</v>
      </c>
      <c r="G37" s="581">
        <f t="shared" si="30"/>
        <v>0</v>
      </c>
      <c r="H37" s="582" t="s">
        <v>603</v>
      </c>
      <c r="I37" s="582"/>
      <c r="J37" s="582"/>
      <c r="K37" s="582"/>
      <c r="L37" s="582"/>
      <c r="M37" s="583"/>
      <c r="N37" s="583"/>
      <c r="O37" s="583"/>
      <c r="P37" s="583"/>
      <c r="Q37" s="583"/>
    </row>
    <row r="38" spans="1:17">
      <c r="A38" s="504"/>
      <c r="B38" s="505" t="s">
        <v>604</v>
      </c>
      <c r="C38" s="581">
        <f t="shared" ref="C38:G38" si="31">C37</f>
        <v>1390000</v>
      </c>
      <c r="D38" s="581">
        <f t="shared" si="31"/>
        <v>830000</v>
      </c>
      <c r="E38" s="581">
        <f t="shared" si="31"/>
        <v>0</v>
      </c>
      <c r="F38" s="581">
        <f t="shared" si="31"/>
        <v>0</v>
      </c>
      <c r="G38" s="581">
        <f t="shared" si="31"/>
        <v>0</v>
      </c>
      <c r="H38" s="582" t="s">
        <v>603</v>
      </c>
      <c r="I38" s="582"/>
      <c r="J38" s="582"/>
      <c r="K38" s="582"/>
      <c r="L38" s="582"/>
      <c r="M38" s="583"/>
      <c r="N38" s="583"/>
      <c r="O38" s="583"/>
      <c r="P38" s="583"/>
      <c r="Q38" s="583"/>
    </row>
    <row r="39" spans="1:17">
      <c r="A39" s="504"/>
      <c r="B39" s="505" t="s">
        <v>605</v>
      </c>
      <c r="C39" s="584">
        <v>0.1152</v>
      </c>
      <c r="D39" s="584">
        <v>0.1152</v>
      </c>
      <c r="E39" s="584">
        <v>0.1152</v>
      </c>
      <c r="F39" s="584">
        <v>0.1152</v>
      </c>
      <c r="G39" s="584">
        <v>0.1152</v>
      </c>
      <c r="H39" s="582" t="s">
        <v>603</v>
      </c>
      <c r="I39" s="582"/>
      <c r="J39" s="582"/>
      <c r="K39" s="582"/>
      <c r="L39" s="582"/>
      <c r="M39" s="583"/>
      <c r="N39" s="583"/>
      <c r="O39" s="583"/>
      <c r="P39" s="583"/>
      <c r="Q39" s="583"/>
    </row>
    <row r="40" spans="1:17" ht="17.25" thickBot="1">
      <c r="A40" s="504"/>
      <c r="B40" s="513" t="s">
        <v>606</v>
      </c>
      <c r="C40" s="585">
        <v>0.183</v>
      </c>
      <c r="D40" s="585">
        <v>0.183</v>
      </c>
      <c r="E40" s="585">
        <v>0.183</v>
      </c>
      <c r="F40" s="585">
        <v>0.183</v>
      </c>
      <c r="G40" s="585">
        <v>0.183</v>
      </c>
      <c r="H40" s="586" t="s">
        <v>416</v>
      </c>
      <c r="I40" s="502"/>
      <c r="J40" s="509"/>
      <c r="K40" s="509"/>
      <c r="L40" s="509"/>
      <c r="M40" s="509"/>
      <c r="N40" s="509"/>
      <c r="O40" s="509"/>
      <c r="P40" s="509"/>
      <c r="Q40" s="509"/>
    </row>
    <row r="41" spans="1:17">
      <c r="A41" s="587"/>
      <c r="B41" s="588" t="s">
        <v>607</v>
      </c>
      <c r="C41" s="589">
        <f t="shared" ref="C41:G41" si="32">(C37*C39+C38*C40)/2</f>
        <v>207249</v>
      </c>
      <c r="D41" s="589">
        <f t="shared" si="32"/>
        <v>123753</v>
      </c>
      <c r="E41" s="589">
        <f t="shared" si="32"/>
        <v>0</v>
      </c>
      <c r="F41" s="589">
        <f t="shared" si="32"/>
        <v>0</v>
      </c>
      <c r="G41" s="590">
        <f t="shared" si="32"/>
        <v>0</v>
      </c>
      <c r="H41" s="591">
        <f>SUM(C41:G41)</f>
        <v>331002</v>
      </c>
      <c r="I41" s="502"/>
      <c r="J41" s="509"/>
      <c r="K41" s="509"/>
      <c r="L41" s="509"/>
      <c r="M41" s="509"/>
      <c r="N41" s="509"/>
      <c r="O41" s="509"/>
      <c r="P41" s="509"/>
      <c r="Q41" s="509"/>
    </row>
    <row r="42" spans="1:17" ht="17.25" thickBot="1">
      <c r="A42" s="519"/>
      <c r="B42" s="592" t="s">
        <v>608</v>
      </c>
      <c r="C42" s="575">
        <f t="shared" ref="C42:G42" si="33">C41</f>
        <v>207249</v>
      </c>
      <c r="D42" s="575">
        <f t="shared" si="33"/>
        <v>123753</v>
      </c>
      <c r="E42" s="575">
        <f t="shared" si="33"/>
        <v>0</v>
      </c>
      <c r="F42" s="575">
        <f t="shared" si="33"/>
        <v>0</v>
      </c>
      <c r="G42" s="593">
        <f t="shared" si="33"/>
        <v>0</v>
      </c>
      <c r="H42" s="594">
        <f>SUM(C42:G42)</f>
        <v>331002</v>
      </c>
      <c r="I42" s="502"/>
      <c r="J42" s="509"/>
      <c r="K42" s="509"/>
      <c r="L42" s="509"/>
      <c r="M42" s="509"/>
      <c r="N42" s="509"/>
      <c r="O42" s="509"/>
      <c r="P42" s="509"/>
      <c r="Q42" s="509"/>
    </row>
  </sheetData>
  <mergeCells count="11">
    <mergeCell ref="A32:A34"/>
    <mergeCell ref="A36:A42"/>
    <mergeCell ref="H37:L37"/>
    <mergeCell ref="H38:L38"/>
    <mergeCell ref="H39:L39"/>
    <mergeCell ref="A1:A5"/>
    <mergeCell ref="A6:A11"/>
    <mergeCell ref="H11:L11"/>
    <mergeCell ref="A12:A30"/>
    <mergeCell ref="S12:W12"/>
    <mergeCell ref="S23:W23"/>
  </mergeCells>
  <phoneticPr fontId="8"/>
  <dataValidations count="3">
    <dataValidation type="whole" allowBlank="1" showInputMessage="1" showErrorMessage="1" sqref="C24:G27" xr:uid="{7F546B0B-4141-48A4-AF9A-FAF4DF1E6B9A}">
      <formula1>0</formula1>
      <formula2>10</formula2>
    </dataValidation>
    <dataValidation type="list" allowBlank="1" showInputMessage="1" showErrorMessage="1" sqref="C36:G36" xr:uid="{0930ABFD-635A-46A2-B9EC-AF23B1519214}">
      <formula1>$I$42:$I$43</formula1>
    </dataValidation>
    <dataValidation type="whole" operator="greaterThan" allowBlank="1" showInputMessage="1" showErrorMessage="1" sqref="C3:G3" xr:uid="{F34A0186-693E-4E14-8FF6-26CDE44352A7}">
      <formula1>0</formula1>
    </dataValidation>
  </dataValidations>
  <pageMargins left="0.7" right="0.7" top="0.75" bottom="0.75" header="0.3" footer="0.3"/>
  <pageSetup paperSize="9" orientation="portrait" r:id="rId1"/>
  <colBreaks count="1" manualBreakCount="1">
    <brk id="7"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30C09-5EC1-42E3-9DD1-71DE293D8575}">
  <dimension ref="A1:IV99"/>
  <sheetViews>
    <sheetView view="pageBreakPreview" zoomScale="60" zoomScaleNormal="100" workbookViewId="0">
      <selection activeCell="E5" sqref="E5"/>
    </sheetView>
  </sheetViews>
  <sheetFormatPr defaultColWidth="9" defaultRowHeight="12"/>
  <cols>
    <col min="1" max="1" width="3.625" style="348" customWidth="1"/>
    <col min="2" max="2" width="13.625" style="348" customWidth="1"/>
    <col min="3" max="5" width="20.625" style="348" customWidth="1"/>
    <col min="6" max="6" width="2.625" style="348" customWidth="1"/>
    <col min="7" max="7" width="13.625" style="348" customWidth="1"/>
    <col min="8" max="9" width="3.625" style="348" customWidth="1"/>
    <col min="10" max="25" width="10.625" style="348" customWidth="1"/>
    <col min="26" max="32" width="10" style="348" hidden="1" customWidth="1"/>
    <col min="33" max="35" width="9" style="348" hidden="1" customWidth="1"/>
    <col min="36" max="16384" width="9" style="348"/>
  </cols>
  <sheetData>
    <row r="1" spans="1:256" customFormat="1" ht="15" customHeight="1">
      <c r="A1" s="348"/>
      <c r="B1" s="348"/>
      <c r="C1" s="348"/>
      <c r="D1" s="348"/>
      <c r="E1" s="349"/>
      <c r="F1" s="349" t="s">
        <v>399</v>
      </c>
      <c r="G1" s="350">
        <v>42720</v>
      </c>
      <c r="H1" s="351"/>
      <c r="I1" s="351"/>
      <c r="J1" s="351"/>
      <c r="K1" s="351"/>
      <c r="L1" s="351"/>
      <c r="M1" s="351"/>
      <c r="N1" s="351"/>
      <c r="O1" s="351"/>
      <c r="P1" s="351"/>
      <c r="Q1" s="351"/>
      <c r="R1" s="351"/>
      <c r="S1" s="351"/>
      <c r="T1" s="351"/>
      <c r="U1" s="351"/>
      <c r="V1" s="351"/>
      <c r="W1" s="351"/>
      <c r="X1" s="351"/>
      <c r="Y1" s="351"/>
      <c r="Z1" s="348"/>
      <c r="AA1" s="348"/>
      <c r="AB1" s="348"/>
      <c r="AC1" s="348"/>
      <c r="AD1" s="348"/>
      <c r="AE1" s="348"/>
      <c r="AF1" s="348"/>
      <c r="AG1" s="348"/>
      <c r="AH1" s="348"/>
      <c r="AI1" s="348"/>
      <c r="AJ1" s="348"/>
      <c r="AK1" s="348"/>
      <c r="AL1" s="348"/>
      <c r="AM1" s="348"/>
      <c r="AN1" s="348"/>
      <c r="AO1" s="348"/>
      <c r="AP1" s="348"/>
      <c r="AQ1" s="348"/>
      <c r="AR1" s="348"/>
      <c r="AS1" s="348"/>
      <c r="AT1" s="348"/>
      <c r="AU1" s="348"/>
      <c r="AV1" s="348"/>
      <c r="AW1" s="348"/>
      <c r="AX1" s="348"/>
      <c r="AY1" s="348"/>
      <c r="AZ1" s="348"/>
      <c r="BA1" s="348"/>
      <c r="BB1" s="348"/>
      <c r="BC1" s="348"/>
      <c r="BD1" s="348"/>
      <c r="BE1" s="348"/>
      <c r="BF1" s="348"/>
      <c r="BG1" s="348"/>
      <c r="BH1" s="348"/>
      <c r="BI1" s="348"/>
      <c r="BJ1" s="348"/>
      <c r="BK1" s="348"/>
      <c r="BL1" s="348"/>
      <c r="BM1" s="348"/>
      <c r="BN1" s="348"/>
      <c r="BO1" s="348"/>
      <c r="BP1" s="348"/>
      <c r="BQ1" s="348"/>
      <c r="BR1" s="348"/>
      <c r="BS1" s="348"/>
      <c r="BT1" s="348"/>
      <c r="BU1" s="348"/>
      <c r="BV1" s="348"/>
      <c r="BW1" s="348"/>
      <c r="BX1" s="348"/>
      <c r="BY1" s="348"/>
      <c r="BZ1" s="348"/>
      <c r="CA1" s="348"/>
      <c r="CB1" s="348"/>
      <c r="CC1" s="348"/>
      <c r="CD1" s="348"/>
      <c r="CE1" s="348"/>
      <c r="CF1" s="348"/>
      <c r="CG1" s="348"/>
      <c r="CH1" s="348"/>
      <c r="CI1" s="348"/>
      <c r="CJ1" s="348"/>
      <c r="CK1" s="348"/>
      <c r="CL1" s="348"/>
      <c r="CM1" s="348"/>
      <c r="CN1" s="348"/>
      <c r="CO1" s="348"/>
      <c r="CP1" s="348"/>
      <c r="CQ1" s="348"/>
      <c r="CR1" s="348"/>
      <c r="CS1" s="348"/>
      <c r="CT1" s="348"/>
      <c r="CU1" s="348"/>
      <c r="CV1" s="348"/>
      <c r="CW1" s="348"/>
      <c r="CX1" s="348"/>
      <c r="CY1" s="348"/>
      <c r="CZ1" s="348"/>
      <c r="DA1" s="348"/>
      <c r="DB1" s="348"/>
      <c r="DC1" s="348"/>
      <c r="DD1" s="348"/>
      <c r="DE1" s="348"/>
      <c r="DF1" s="348"/>
      <c r="DG1" s="348"/>
      <c r="DH1" s="348"/>
      <c r="DI1" s="348"/>
      <c r="DJ1" s="348"/>
      <c r="DK1" s="348"/>
      <c r="DL1" s="348"/>
      <c r="DM1" s="348"/>
      <c r="DN1" s="348"/>
      <c r="DO1" s="348"/>
      <c r="DP1" s="348"/>
      <c r="DQ1" s="348"/>
      <c r="DR1" s="348"/>
      <c r="DS1" s="348"/>
      <c r="DT1" s="348"/>
      <c r="DU1" s="348"/>
      <c r="DV1" s="348"/>
      <c r="DW1" s="348"/>
      <c r="DX1" s="348"/>
      <c r="DY1" s="348"/>
      <c r="DZ1" s="348"/>
      <c r="EA1" s="348"/>
      <c r="EB1" s="348"/>
      <c r="EC1" s="348"/>
      <c r="ED1" s="348"/>
      <c r="EE1" s="348"/>
      <c r="EF1" s="348"/>
      <c r="EG1" s="348"/>
      <c r="EH1" s="348"/>
      <c r="EI1" s="348"/>
      <c r="EJ1" s="348"/>
      <c r="EK1" s="348"/>
      <c r="EL1" s="348"/>
      <c r="EM1" s="348"/>
      <c r="EN1" s="348"/>
      <c r="EO1" s="348"/>
      <c r="EP1" s="348"/>
      <c r="EQ1" s="348"/>
      <c r="ER1" s="348"/>
      <c r="ES1" s="348"/>
      <c r="ET1" s="348"/>
      <c r="EU1" s="348"/>
      <c r="EV1" s="348"/>
      <c r="EW1" s="348"/>
      <c r="EX1" s="348"/>
      <c r="EY1" s="348"/>
      <c r="EZ1" s="348"/>
      <c r="FA1" s="348"/>
      <c r="FB1" s="348"/>
      <c r="FC1" s="348"/>
      <c r="FD1" s="348"/>
      <c r="FE1" s="348"/>
      <c r="FF1" s="348"/>
      <c r="FG1" s="348"/>
      <c r="FH1" s="348"/>
      <c r="FI1" s="348"/>
      <c r="FJ1" s="348"/>
      <c r="FK1" s="348"/>
      <c r="FL1" s="348"/>
      <c r="FM1" s="348"/>
      <c r="FN1" s="348"/>
      <c r="FO1" s="348"/>
      <c r="FP1" s="348"/>
      <c r="FQ1" s="348"/>
      <c r="FR1" s="348"/>
      <c r="FS1" s="348"/>
      <c r="FT1" s="348"/>
      <c r="FU1" s="348"/>
      <c r="FV1" s="348"/>
      <c r="FW1" s="348"/>
      <c r="FX1" s="348"/>
      <c r="FY1" s="348"/>
      <c r="FZ1" s="348"/>
      <c r="GA1" s="348"/>
      <c r="GB1" s="348"/>
      <c r="GC1" s="348"/>
      <c r="GD1" s="348"/>
      <c r="GE1" s="348"/>
      <c r="GF1" s="348"/>
      <c r="GG1" s="348"/>
      <c r="GH1" s="348"/>
      <c r="GI1" s="348"/>
      <c r="GJ1" s="348"/>
      <c r="GK1" s="348"/>
      <c r="GL1" s="348"/>
      <c r="GM1" s="348"/>
      <c r="GN1" s="348"/>
      <c r="GO1" s="348"/>
      <c r="GP1" s="348"/>
      <c r="GQ1" s="348"/>
      <c r="GR1" s="348"/>
      <c r="GS1" s="348"/>
      <c r="GT1" s="348"/>
      <c r="GU1" s="348"/>
      <c r="GV1" s="348"/>
      <c r="GW1" s="348"/>
      <c r="GX1" s="348"/>
      <c r="GY1" s="348"/>
      <c r="GZ1" s="348"/>
      <c r="HA1" s="348"/>
      <c r="HB1" s="348"/>
      <c r="HC1" s="348"/>
      <c r="HD1" s="348"/>
      <c r="HE1" s="348"/>
      <c r="HF1" s="348"/>
      <c r="HG1" s="348"/>
      <c r="HH1" s="348"/>
      <c r="HI1" s="348"/>
      <c r="HJ1" s="348"/>
      <c r="HK1" s="348"/>
      <c r="HL1" s="348"/>
      <c r="HM1" s="348"/>
      <c r="HN1" s="348"/>
      <c r="HO1" s="348"/>
      <c r="HP1" s="348"/>
      <c r="HQ1" s="348"/>
      <c r="HR1" s="348"/>
      <c r="HS1" s="348"/>
      <c r="HT1" s="348"/>
      <c r="HU1" s="348"/>
      <c r="HV1" s="348"/>
      <c r="HW1" s="348"/>
      <c r="HX1" s="348"/>
      <c r="HY1" s="348"/>
      <c r="HZ1" s="348"/>
      <c r="IA1" s="348"/>
      <c r="IB1" s="348"/>
      <c r="IC1" s="348"/>
      <c r="ID1" s="348"/>
      <c r="IE1" s="348"/>
      <c r="IF1" s="348"/>
      <c r="IG1" s="348"/>
      <c r="IH1" s="348"/>
      <c r="II1" s="348"/>
      <c r="IJ1" s="348"/>
      <c r="IK1" s="348"/>
      <c r="IL1" s="348"/>
      <c r="IM1" s="348"/>
      <c r="IN1" s="348"/>
      <c r="IO1" s="348"/>
      <c r="IP1" s="348"/>
      <c r="IQ1" s="348"/>
      <c r="IR1" s="348"/>
      <c r="IS1" s="348"/>
      <c r="IT1" s="348"/>
      <c r="IU1" s="348"/>
      <c r="IV1" s="348"/>
    </row>
    <row r="2" spans="1:256" s="352" customFormat="1" ht="15" customHeight="1">
      <c r="A2" s="348"/>
      <c r="B2" s="348"/>
      <c r="C2" s="348"/>
      <c r="D2" s="348"/>
      <c r="E2" s="348"/>
      <c r="F2" s="348"/>
      <c r="G2" s="348"/>
      <c r="H2" s="348"/>
      <c r="I2" s="348"/>
      <c r="J2" s="348"/>
      <c r="K2" s="348"/>
      <c r="L2" s="348"/>
      <c r="M2" s="348"/>
      <c r="N2" s="348"/>
      <c r="O2" s="348"/>
      <c r="P2" s="348"/>
      <c r="Q2" s="348"/>
      <c r="R2" s="348"/>
      <c r="S2" s="348"/>
      <c r="T2" s="348"/>
      <c r="U2" s="348"/>
      <c r="V2" s="348"/>
      <c r="W2" s="348"/>
      <c r="X2" s="348"/>
      <c r="Y2" s="348"/>
      <c r="Z2" s="348"/>
      <c r="AA2" s="348"/>
      <c r="AB2" s="348"/>
      <c r="AC2" s="348"/>
      <c r="AD2" s="348"/>
      <c r="AE2" s="348"/>
      <c r="AF2" s="348"/>
      <c r="AG2" s="348"/>
      <c r="AH2" s="348"/>
      <c r="AI2" s="348"/>
      <c r="AJ2" s="348"/>
      <c r="AK2" s="348"/>
      <c r="AL2" s="348"/>
      <c r="AM2" s="348"/>
      <c r="AN2" s="348"/>
      <c r="AO2" s="348"/>
      <c r="AP2" s="348"/>
      <c r="AQ2" s="348"/>
      <c r="AR2" s="348"/>
      <c r="AS2" s="348"/>
      <c r="AT2" s="348"/>
      <c r="AU2" s="348"/>
      <c r="AV2" s="348"/>
      <c r="AW2" s="348"/>
      <c r="AX2" s="348"/>
      <c r="AY2" s="348"/>
      <c r="AZ2" s="348"/>
      <c r="BA2" s="348"/>
      <c r="BB2" s="348"/>
      <c r="BC2" s="348"/>
      <c r="BD2" s="348"/>
      <c r="BE2" s="348"/>
      <c r="BF2" s="348"/>
      <c r="BG2" s="348"/>
      <c r="BH2" s="348"/>
      <c r="BI2" s="348"/>
      <c r="BJ2" s="348"/>
      <c r="BK2" s="348"/>
      <c r="BL2" s="348"/>
      <c r="BM2" s="348"/>
      <c r="BN2" s="348"/>
      <c r="BO2" s="348"/>
      <c r="BP2" s="348"/>
      <c r="BQ2" s="348"/>
      <c r="BR2" s="348"/>
      <c r="BS2" s="348"/>
      <c r="BT2" s="348"/>
      <c r="BU2" s="348"/>
      <c r="BV2" s="348"/>
      <c r="BW2" s="348"/>
      <c r="BX2" s="348"/>
      <c r="BY2" s="348"/>
      <c r="BZ2" s="348"/>
      <c r="CA2" s="348"/>
      <c r="CB2" s="348"/>
      <c r="CC2" s="348"/>
      <c r="CD2" s="348"/>
      <c r="CE2" s="348"/>
      <c r="CF2" s="348"/>
      <c r="CG2" s="348"/>
      <c r="CH2" s="348"/>
      <c r="CI2" s="348"/>
      <c r="CJ2" s="348"/>
      <c r="CK2" s="348"/>
      <c r="CL2" s="348"/>
      <c r="CM2" s="348"/>
      <c r="CN2" s="348"/>
      <c r="CO2" s="348"/>
      <c r="CP2" s="348"/>
      <c r="CQ2" s="348"/>
      <c r="CR2" s="348"/>
      <c r="CS2" s="348"/>
      <c r="CT2" s="348"/>
      <c r="CU2" s="348"/>
      <c r="CV2" s="348"/>
      <c r="CW2" s="348"/>
      <c r="CX2" s="348"/>
      <c r="CY2" s="348"/>
      <c r="CZ2" s="348"/>
      <c r="DA2" s="348"/>
      <c r="DB2" s="348"/>
      <c r="DC2" s="348"/>
      <c r="DD2" s="348"/>
      <c r="DE2" s="348"/>
      <c r="DF2" s="348"/>
      <c r="DG2" s="348"/>
      <c r="DH2" s="348"/>
      <c r="DI2" s="348"/>
      <c r="DJ2" s="348"/>
      <c r="DK2" s="348"/>
      <c r="DL2" s="348"/>
      <c r="DM2" s="348"/>
      <c r="DN2" s="348"/>
      <c r="DO2" s="348"/>
      <c r="DP2" s="348"/>
      <c r="DQ2" s="348"/>
      <c r="DR2" s="348"/>
      <c r="DS2" s="348"/>
      <c r="DT2" s="348"/>
      <c r="DU2" s="348"/>
      <c r="DV2" s="348"/>
      <c r="DW2" s="348"/>
      <c r="DX2" s="348"/>
      <c r="DY2" s="348"/>
      <c r="DZ2" s="348"/>
      <c r="EA2" s="348"/>
      <c r="EB2" s="348"/>
      <c r="EC2" s="348"/>
      <c r="ED2" s="348"/>
      <c r="EE2" s="348"/>
      <c r="EF2" s="348"/>
      <c r="EG2" s="348"/>
      <c r="EH2" s="348"/>
      <c r="EI2" s="348"/>
      <c r="EJ2" s="348"/>
      <c r="EK2" s="348"/>
      <c r="EL2" s="348"/>
      <c r="EM2" s="348"/>
      <c r="EN2" s="348"/>
      <c r="EO2" s="348"/>
      <c r="EP2" s="348"/>
      <c r="EQ2" s="348"/>
      <c r="ER2" s="348"/>
      <c r="ES2" s="348"/>
      <c r="ET2" s="348"/>
      <c r="EU2" s="348"/>
      <c r="EV2" s="348"/>
      <c r="EW2" s="348"/>
      <c r="EX2" s="348"/>
      <c r="EY2" s="348"/>
      <c r="EZ2" s="348"/>
      <c r="FA2" s="348"/>
      <c r="FB2" s="348"/>
      <c r="FC2" s="348"/>
      <c r="FD2" s="348"/>
      <c r="FE2" s="348"/>
      <c r="FF2" s="348"/>
      <c r="FG2" s="348"/>
      <c r="FH2" s="348"/>
      <c r="FI2" s="348"/>
      <c r="FJ2" s="348"/>
      <c r="FK2" s="348"/>
      <c r="FL2" s="348"/>
      <c r="FM2" s="348"/>
      <c r="FN2" s="348"/>
      <c r="FO2" s="348"/>
      <c r="FP2" s="348"/>
      <c r="FQ2" s="348"/>
      <c r="FR2" s="348"/>
      <c r="FS2" s="348"/>
      <c r="FT2" s="348"/>
      <c r="FU2" s="348"/>
      <c r="FV2" s="348"/>
      <c r="FW2" s="348"/>
      <c r="FX2" s="348"/>
      <c r="FY2" s="348"/>
      <c r="FZ2" s="348"/>
      <c r="GA2" s="348"/>
      <c r="GB2" s="348"/>
      <c r="GC2" s="348"/>
      <c r="GD2" s="348"/>
      <c r="GE2" s="348"/>
      <c r="GF2" s="348"/>
      <c r="GG2" s="348"/>
      <c r="GH2" s="348"/>
      <c r="GI2" s="348"/>
      <c r="GJ2" s="348"/>
      <c r="GK2" s="348"/>
      <c r="GL2" s="348"/>
      <c r="GM2" s="348"/>
      <c r="GN2" s="348"/>
      <c r="GO2" s="348"/>
      <c r="GP2" s="348"/>
      <c r="GQ2" s="348"/>
      <c r="GR2" s="348"/>
      <c r="GS2" s="348"/>
      <c r="GT2" s="348"/>
      <c r="GU2" s="348"/>
      <c r="GV2" s="348"/>
      <c r="GW2" s="348"/>
      <c r="GX2" s="348"/>
      <c r="GY2" s="348"/>
      <c r="GZ2" s="348"/>
      <c r="HA2" s="348"/>
      <c r="HB2" s="348"/>
      <c r="HC2" s="348"/>
      <c r="HD2" s="348"/>
      <c r="HE2" s="348"/>
      <c r="HF2" s="348"/>
      <c r="HG2" s="348"/>
      <c r="HH2" s="348"/>
      <c r="HI2" s="348"/>
      <c r="HJ2" s="348"/>
      <c r="HK2" s="348"/>
      <c r="HL2" s="348"/>
      <c r="HM2" s="348"/>
      <c r="HN2" s="348"/>
      <c r="HO2" s="348"/>
      <c r="HP2" s="348"/>
      <c r="HQ2" s="348"/>
      <c r="HR2" s="348"/>
      <c r="HS2" s="348"/>
      <c r="HT2" s="348"/>
      <c r="HU2" s="348"/>
      <c r="HV2" s="348"/>
      <c r="HW2" s="348"/>
      <c r="HX2" s="348"/>
      <c r="HY2" s="348"/>
      <c r="HZ2" s="348"/>
      <c r="IA2" s="348"/>
      <c r="IB2" s="348"/>
      <c r="IC2" s="348"/>
      <c r="ID2" s="348"/>
      <c r="IE2" s="348"/>
      <c r="IF2" s="348"/>
      <c r="IG2" s="348"/>
      <c r="IH2" s="348"/>
      <c r="II2" s="348"/>
      <c r="IJ2" s="348"/>
      <c r="IK2" s="348"/>
      <c r="IL2" s="348"/>
      <c r="IM2" s="348"/>
      <c r="IN2" s="348"/>
      <c r="IO2" s="348"/>
      <c r="IP2" s="348"/>
      <c r="IQ2" s="348"/>
      <c r="IR2" s="348"/>
      <c r="IS2" s="348"/>
      <c r="IT2" s="348"/>
      <c r="IU2" s="348"/>
      <c r="IV2" s="348"/>
    </row>
    <row r="3" spans="1:256" customFormat="1" ht="15" customHeight="1">
      <c r="A3" s="348"/>
      <c r="B3" s="353" t="s">
        <v>400</v>
      </c>
      <c r="C3" s="348" t="s">
        <v>364</v>
      </c>
      <c r="D3" s="348"/>
      <c r="E3" s="348"/>
      <c r="F3" s="348"/>
      <c r="G3" s="348"/>
      <c r="H3" s="348"/>
      <c r="I3" s="348"/>
      <c r="J3" s="348"/>
      <c r="K3" s="348"/>
      <c r="L3" s="348"/>
      <c r="M3" s="348"/>
      <c r="N3" s="348"/>
      <c r="O3" s="348"/>
      <c r="P3" s="348"/>
      <c r="Q3" s="348"/>
      <c r="R3" s="348"/>
      <c r="S3" s="348"/>
      <c r="T3" s="348"/>
      <c r="U3" s="348"/>
      <c r="V3" s="348"/>
      <c r="W3" s="348"/>
      <c r="X3" s="348"/>
      <c r="Y3" s="348"/>
      <c r="Z3" s="348"/>
      <c r="AA3" s="348"/>
      <c r="AB3" s="348"/>
      <c r="AC3" s="348"/>
      <c r="AD3" s="348"/>
      <c r="AE3" s="348"/>
      <c r="AF3" s="348"/>
      <c r="AG3" s="348"/>
      <c r="AH3" s="348"/>
      <c r="AI3" s="348"/>
      <c r="AJ3" s="348"/>
      <c r="AK3" s="348"/>
      <c r="AL3" s="348"/>
      <c r="AM3" s="348"/>
      <c r="AN3" s="348"/>
      <c r="AO3" s="348"/>
      <c r="AP3" s="348"/>
      <c r="AQ3" s="348"/>
      <c r="AR3" s="348"/>
      <c r="AS3" s="348"/>
      <c r="AT3" s="348"/>
      <c r="AU3" s="348"/>
      <c r="AV3" s="348"/>
      <c r="AW3" s="348"/>
      <c r="AX3" s="348"/>
      <c r="AY3" s="348"/>
      <c r="AZ3" s="348"/>
      <c r="BA3" s="348"/>
      <c r="BB3" s="348"/>
      <c r="BC3" s="348"/>
      <c r="BD3" s="348"/>
      <c r="BE3" s="348"/>
      <c r="BF3" s="348"/>
      <c r="BG3" s="348"/>
      <c r="BH3" s="348"/>
      <c r="BI3" s="348"/>
      <c r="BJ3" s="348"/>
      <c r="BK3" s="348"/>
      <c r="BL3" s="348"/>
      <c r="BM3" s="348"/>
      <c r="BN3" s="348"/>
      <c r="BO3" s="348"/>
      <c r="BP3" s="348"/>
      <c r="BQ3" s="348"/>
      <c r="BR3" s="348"/>
      <c r="BS3" s="348"/>
      <c r="BT3" s="348"/>
      <c r="BU3" s="348"/>
      <c r="BV3" s="348"/>
      <c r="BW3" s="348"/>
      <c r="BX3" s="348"/>
      <c r="BY3" s="348"/>
      <c r="BZ3" s="348"/>
      <c r="CA3" s="348"/>
      <c r="CB3" s="348"/>
      <c r="CC3" s="348"/>
      <c r="CD3" s="348"/>
      <c r="CE3" s="348"/>
      <c r="CF3" s="348"/>
      <c r="CG3" s="348"/>
      <c r="CH3" s="348"/>
      <c r="CI3" s="348"/>
      <c r="CJ3" s="348"/>
      <c r="CK3" s="348"/>
      <c r="CL3" s="348"/>
      <c r="CM3" s="348"/>
      <c r="CN3" s="348"/>
      <c r="CO3" s="348"/>
      <c r="CP3" s="348"/>
      <c r="CQ3" s="348"/>
      <c r="CR3" s="348"/>
      <c r="CS3" s="348"/>
      <c r="CT3" s="348"/>
      <c r="CU3" s="348"/>
      <c r="CV3" s="348"/>
      <c r="CW3" s="348"/>
      <c r="CX3" s="348"/>
      <c r="CY3" s="348"/>
      <c r="CZ3" s="348"/>
      <c r="DA3" s="348"/>
      <c r="DB3" s="348"/>
      <c r="DC3" s="348"/>
      <c r="DD3" s="348"/>
      <c r="DE3" s="348"/>
      <c r="DF3" s="348"/>
      <c r="DG3" s="348"/>
      <c r="DH3" s="348"/>
      <c r="DI3" s="348"/>
      <c r="DJ3" s="348"/>
      <c r="DK3" s="348"/>
      <c r="DL3" s="348"/>
      <c r="DM3" s="348"/>
      <c r="DN3" s="348"/>
      <c r="DO3" s="348"/>
      <c r="DP3" s="348"/>
      <c r="DQ3" s="348"/>
      <c r="DR3" s="348"/>
      <c r="DS3" s="348"/>
      <c r="DT3" s="348"/>
      <c r="DU3" s="348"/>
      <c r="DV3" s="348"/>
      <c r="DW3" s="348"/>
      <c r="DX3" s="348"/>
      <c r="DY3" s="348"/>
      <c r="DZ3" s="348"/>
      <c r="EA3" s="348"/>
      <c r="EB3" s="348"/>
      <c r="EC3" s="348"/>
      <c r="ED3" s="348"/>
      <c r="EE3" s="348"/>
      <c r="EF3" s="348"/>
      <c r="EG3" s="348"/>
      <c r="EH3" s="348"/>
      <c r="EI3" s="348"/>
      <c r="EJ3" s="348"/>
      <c r="EK3" s="348"/>
      <c r="EL3" s="348"/>
      <c r="EM3" s="348"/>
      <c r="EN3" s="348"/>
      <c r="EO3" s="348"/>
      <c r="EP3" s="348"/>
      <c r="EQ3" s="348"/>
      <c r="ER3" s="348"/>
      <c r="ES3" s="348"/>
      <c r="ET3" s="348"/>
      <c r="EU3" s="348"/>
      <c r="EV3" s="348"/>
      <c r="EW3" s="348"/>
      <c r="EX3" s="348"/>
      <c r="EY3" s="348"/>
      <c r="EZ3" s="348"/>
      <c r="FA3" s="348"/>
      <c r="FB3" s="348"/>
      <c r="FC3" s="348"/>
      <c r="FD3" s="348"/>
      <c r="FE3" s="348"/>
      <c r="FF3" s="348"/>
      <c r="FG3" s="348"/>
      <c r="FH3" s="348"/>
      <c r="FI3" s="348"/>
      <c r="FJ3" s="348"/>
      <c r="FK3" s="348"/>
      <c r="FL3" s="348"/>
      <c r="FM3" s="348"/>
      <c r="FN3" s="348"/>
      <c r="FO3" s="348"/>
      <c r="FP3" s="348"/>
      <c r="FQ3" s="348"/>
      <c r="FR3" s="348"/>
      <c r="FS3" s="348"/>
      <c r="FT3" s="348"/>
      <c r="FU3" s="348"/>
      <c r="FV3" s="348"/>
      <c r="FW3" s="348"/>
      <c r="FX3" s="348"/>
      <c r="FY3" s="348"/>
      <c r="FZ3" s="348"/>
      <c r="GA3" s="348"/>
      <c r="GB3" s="348"/>
      <c r="GC3" s="348"/>
      <c r="GD3" s="348"/>
      <c r="GE3" s="348"/>
      <c r="GF3" s="348"/>
      <c r="GG3" s="348"/>
      <c r="GH3" s="348"/>
      <c r="GI3" s="348"/>
      <c r="GJ3" s="348"/>
      <c r="GK3" s="348"/>
      <c r="GL3" s="348"/>
      <c r="GM3" s="348"/>
      <c r="GN3" s="348"/>
      <c r="GO3" s="348"/>
      <c r="GP3" s="348"/>
      <c r="GQ3" s="348"/>
      <c r="GR3" s="348"/>
      <c r="GS3" s="348"/>
      <c r="GT3" s="348"/>
      <c r="GU3" s="348"/>
      <c r="GV3" s="348"/>
      <c r="GW3" s="348"/>
      <c r="GX3" s="348"/>
      <c r="GY3" s="348"/>
      <c r="GZ3" s="348"/>
      <c r="HA3" s="348"/>
      <c r="HB3" s="348"/>
      <c r="HC3" s="348"/>
      <c r="HD3" s="348"/>
      <c r="HE3" s="348"/>
      <c r="HF3" s="348"/>
      <c r="HG3" s="348"/>
      <c r="HH3" s="348"/>
      <c r="HI3" s="348"/>
      <c r="HJ3" s="348"/>
      <c r="HK3" s="348"/>
      <c r="HL3" s="348"/>
      <c r="HM3" s="348"/>
      <c r="HN3" s="348"/>
      <c r="HO3" s="348"/>
      <c r="HP3" s="348"/>
      <c r="HQ3" s="348"/>
      <c r="HR3" s="348"/>
      <c r="HS3" s="348"/>
      <c r="HT3" s="348"/>
      <c r="HU3" s="348"/>
      <c r="HV3" s="348"/>
      <c r="HW3" s="348"/>
      <c r="HX3" s="348"/>
      <c r="HY3" s="348"/>
      <c r="HZ3" s="348"/>
      <c r="IA3" s="348"/>
      <c r="IB3" s="348"/>
      <c r="IC3" s="348"/>
      <c r="ID3" s="348"/>
      <c r="IE3" s="348"/>
      <c r="IF3" s="348"/>
      <c r="IG3" s="348"/>
      <c r="IH3" s="348"/>
      <c r="II3" s="348"/>
      <c r="IJ3" s="348"/>
      <c r="IK3" s="348"/>
      <c r="IL3" s="348"/>
      <c r="IM3" s="348"/>
      <c r="IN3" s="348"/>
      <c r="IO3" s="348"/>
      <c r="IP3" s="348"/>
      <c r="IQ3" s="348"/>
      <c r="IR3" s="348"/>
      <c r="IS3" s="348"/>
      <c r="IT3" s="348"/>
      <c r="IU3" s="348"/>
      <c r="IV3" s="348"/>
    </row>
    <row r="4" spans="1:256" s="352" customFormat="1" ht="15" customHeight="1">
      <c r="A4" s="348"/>
      <c r="B4" s="348"/>
      <c r="C4" s="348"/>
      <c r="D4" s="348"/>
      <c r="E4" s="348"/>
      <c r="F4" s="348"/>
      <c r="G4" s="348"/>
      <c r="H4" s="348"/>
      <c r="I4" s="348"/>
      <c r="J4" s="348"/>
      <c r="K4" s="348"/>
      <c r="L4" s="348"/>
      <c r="M4" s="348"/>
      <c r="N4" s="348"/>
      <c r="O4" s="348"/>
      <c r="P4" s="348"/>
      <c r="Q4" s="348"/>
      <c r="R4" s="348"/>
      <c r="S4" s="348"/>
      <c r="T4" s="348"/>
      <c r="U4" s="348"/>
      <c r="V4" s="348"/>
      <c r="W4" s="348"/>
      <c r="X4" s="348"/>
      <c r="Y4" s="348"/>
      <c r="Z4" s="348"/>
      <c r="AA4" s="348"/>
      <c r="AB4" s="348"/>
      <c r="AC4" s="348"/>
      <c r="AD4" s="348"/>
      <c r="AE4" s="348"/>
      <c r="AF4" s="348"/>
      <c r="AG4" s="348"/>
      <c r="AH4" s="348"/>
      <c r="AI4" s="348"/>
      <c r="AJ4" s="348"/>
      <c r="AK4" s="348"/>
      <c r="AL4" s="348"/>
      <c r="AM4" s="348"/>
      <c r="AN4" s="348"/>
      <c r="AO4" s="348"/>
      <c r="AP4" s="348"/>
      <c r="AQ4" s="348"/>
      <c r="AR4" s="348"/>
      <c r="AS4" s="348"/>
      <c r="AT4" s="348"/>
      <c r="AU4" s="348"/>
      <c r="AV4" s="348"/>
      <c r="AW4" s="348"/>
      <c r="AX4" s="348"/>
      <c r="AY4" s="348"/>
      <c r="AZ4" s="348"/>
      <c r="BA4" s="348"/>
      <c r="BB4" s="348"/>
      <c r="BC4" s="348"/>
      <c r="BD4" s="348"/>
      <c r="BE4" s="348"/>
      <c r="BF4" s="348"/>
      <c r="BG4" s="348"/>
      <c r="BH4" s="348"/>
      <c r="BI4" s="348"/>
      <c r="BJ4" s="348"/>
      <c r="BK4" s="348"/>
      <c r="BL4" s="348"/>
      <c r="BM4" s="348"/>
      <c r="BN4" s="348"/>
      <c r="BO4" s="348"/>
      <c r="BP4" s="348"/>
      <c r="BQ4" s="348"/>
      <c r="BR4" s="348"/>
      <c r="BS4" s="348"/>
      <c r="BT4" s="348"/>
      <c r="BU4" s="348"/>
      <c r="BV4" s="348"/>
      <c r="BW4" s="348"/>
      <c r="BX4" s="348"/>
      <c r="BY4" s="348"/>
      <c r="BZ4" s="348"/>
      <c r="CA4" s="348"/>
      <c r="CB4" s="348"/>
      <c r="CC4" s="348"/>
      <c r="CD4" s="348"/>
      <c r="CE4" s="348"/>
      <c r="CF4" s="348"/>
      <c r="CG4" s="348"/>
      <c r="CH4" s="348"/>
      <c r="CI4" s="348"/>
      <c r="CJ4" s="348"/>
      <c r="CK4" s="348"/>
      <c r="CL4" s="348"/>
      <c r="CM4" s="348"/>
      <c r="CN4" s="348"/>
      <c r="CO4" s="348"/>
      <c r="CP4" s="348"/>
      <c r="CQ4" s="348"/>
      <c r="CR4" s="348"/>
      <c r="CS4" s="348"/>
      <c r="CT4" s="348"/>
      <c r="CU4" s="348"/>
      <c r="CV4" s="348"/>
      <c r="CW4" s="348"/>
      <c r="CX4" s="348"/>
      <c r="CY4" s="348"/>
      <c r="CZ4" s="348"/>
      <c r="DA4" s="348"/>
      <c r="DB4" s="348"/>
      <c r="DC4" s="348"/>
      <c r="DD4" s="348"/>
      <c r="DE4" s="348"/>
      <c r="DF4" s="348"/>
      <c r="DG4" s="348"/>
      <c r="DH4" s="348"/>
      <c r="DI4" s="348"/>
      <c r="DJ4" s="348"/>
      <c r="DK4" s="348"/>
      <c r="DL4" s="348"/>
      <c r="DM4" s="348"/>
      <c r="DN4" s="348"/>
      <c r="DO4" s="348"/>
      <c r="DP4" s="348"/>
      <c r="DQ4" s="348"/>
      <c r="DR4" s="348"/>
      <c r="DS4" s="348"/>
      <c r="DT4" s="348"/>
      <c r="DU4" s="348"/>
      <c r="DV4" s="348"/>
      <c r="DW4" s="348"/>
      <c r="DX4" s="348"/>
      <c r="DY4" s="348"/>
      <c r="DZ4" s="348"/>
      <c r="EA4" s="348"/>
      <c r="EB4" s="348"/>
      <c r="EC4" s="348"/>
      <c r="ED4" s="348"/>
      <c r="EE4" s="348"/>
      <c r="EF4" s="348"/>
      <c r="EG4" s="348"/>
      <c r="EH4" s="348"/>
      <c r="EI4" s="348"/>
      <c r="EJ4" s="348"/>
      <c r="EK4" s="348"/>
      <c r="EL4" s="348"/>
      <c r="EM4" s="348"/>
      <c r="EN4" s="348"/>
      <c r="EO4" s="348"/>
      <c r="EP4" s="348"/>
      <c r="EQ4" s="348"/>
      <c r="ER4" s="348"/>
      <c r="ES4" s="348"/>
      <c r="ET4" s="348"/>
      <c r="EU4" s="348"/>
      <c r="EV4" s="348"/>
      <c r="EW4" s="348"/>
      <c r="EX4" s="348"/>
      <c r="EY4" s="348"/>
      <c r="EZ4" s="348"/>
      <c r="FA4" s="348"/>
      <c r="FB4" s="348"/>
      <c r="FC4" s="348"/>
      <c r="FD4" s="348"/>
      <c r="FE4" s="348"/>
      <c r="FF4" s="348"/>
      <c r="FG4" s="348"/>
      <c r="FH4" s="348"/>
      <c r="FI4" s="348"/>
      <c r="FJ4" s="348"/>
      <c r="FK4" s="348"/>
      <c r="FL4" s="348"/>
      <c r="FM4" s="348"/>
      <c r="FN4" s="348"/>
      <c r="FO4" s="348"/>
      <c r="FP4" s="348"/>
      <c r="FQ4" s="348"/>
      <c r="FR4" s="348"/>
      <c r="FS4" s="348"/>
      <c r="FT4" s="348"/>
      <c r="FU4" s="348"/>
      <c r="FV4" s="348"/>
      <c r="FW4" s="348"/>
      <c r="FX4" s="348"/>
      <c r="FY4" s="348"/>
      <c r="FZ4" s="348"/>
      <c r="GA4" s="348"/>
      <c r="GB4" s="348"/>
      <c r="GC4" s="348"/>
      <c r="GD4" s="348"/>
      <c r="GE4" s="348"/>
      <c r="GF4" s="348"/>
      <c r="GG4" s="348"/>
      <c r="GH4" s="348"/>
      <c r="GI4" s="348"/>
      <c r="GJ4" s="348"/>
      <c r="GK4" s="348"/>
      <c r="GL4" s="348"/>
      <c r="GM4" s="348"/>
      <c r="GN4" s="348"/>
      <c r="GO4" s="348"/>
      <c r="GP4" s="348"/>
      <c r="GQ4" s="348"/>
      <c r="GR4" s="348"/>
      <c r="GS4" s="348"/>
      <c r="GT4" s="348"/>
      <c r="GU4" s="348"/>
      <c r="GV4" s="348"/>
      <c r="GW4" s="348"/>
      <c r="GX4" s="348"/>
      <c r="GY4" s="348"/>
      <c r="GZ4" s="348"/>
      <c r="HA4" s="348"/>
      <c r="HB4" s="348"/>
      <c r="HC4" s="348"/>
      <c r="HD4" s="348"/>
      <c r="HE4" s="348"/>
      <c r="HF4" s="348"/>
      <c r="HG4" s="348"/>
      <c r="HH4" s="348"/>
      <c r="HI4" s="348"/>
      <c r="HJ4" s="348"/>
      <c r="HK4" s="348"/>
      <c r="HL4" s="348"/>
      <c r="HM4" s="348"/>
      <c r="HN4" s="348"/>
      <c r="HO4" s="348"/>
      <c r="HP4" s="348"/>
      <c r="HQ4" s="348"/>
      <c r="HR4" s="348"/>
      <c r="HS4" s="348"/>
      <c r="HT4" s="348"/>
      <c r="HU4" s="348"/>
      <c r="HV4" s="348"/>
      <c r="HW4" s="348"/>
      <c r="HX4" s="348"/>
      <c r="HY4" s="348"/>
      <c r="HZ4" s="348"/>
      <c r="IA4" s="348"/>
      <c r="IB4" s="348"/>
      <c r="IC4" s="348"/>
      <c r="ID4" s="348"/>
      <c r="IE4" s="348"/>
      <c r="IF4" s="348"/>
      <c r="IG4" s="348"/>
      <c r="IH4" s="348"/>
      <c r="II4" s="348"/>
      <c r="IJ4" s="348"/>
      <c r="IK4" s="348"/>
      <c r="IL4" s="348"/>
      <c r="IM4" s="348"/>
      <c r="IN4" s="348"/>
      <c r="IO4" s="348"/>
      <c r="IP4" s="348"/>
      <c r="IQ4" s="348"/>
      <c r="IR4" s="348"/>
      <c r="IS4" s="348"/>
      <c r="IT4" s="348"/>
      <c r="IU4" s="348"/>
      <c r="IV4" s="348"/>
    </row>
    <row r="5" spans="1:256" s="352" customFormat="1" ht="15" customHeight="1">
      <c r="A5" s="348"/>
      <c r="B5" s="348"/>
      <c r="C5" s="348"/>
      <c r="D5" s="348"/>
      <c r="E5" s="348"/>
      <c r="F5" s="348"/>
      <c r="G5" s="348"/>
      <c r="H5" s="348"/>
      <c r="I5" s="348"/>
      <c r="J5" s="348"/>
      <c r="K5" s="348"/>
      <c r="L5" s="348"/>
      <c r="M5" s="348"/>
      <c r="N5" s="348"/>
      <c r="O5" s="348"/>
      <c r="P5" s="348"/>
      <c r="Q5" s="348"/>
      <c r="R5" s="348"/>
      <c r="S5" s="348"/>
      <c r="T5" s="348"/>
      <c r="U5" s="348"/>
      <c r="V5" s="348"/>
      <c r="W5" s="348"/>
      <c r="X5" s="348"/>
      <c r="Y5" s="348"/>
      <c r="Z5" s="348"/>
      <c r="AA5" s="348"/>
      <c r="AB5" s="348"/>
      <c r="AC5" s="348"/>
      <c r="AD5" s="348"/>
      <c r="AE5" s="348"/>
      <c r="AF5" s="348"/>
      <c r="AG5" s="348"/>
      <c r="AH5" s="348"/>
      <c r="AI5" s="348"/>
      <c r="AJ5" s="348"/>
      <c r="AK5" s="348"/>
      <c r="AL5" s="348"/>
      <c r="AM5" s="348"/>
      <c r="AN5" s="348"/>
      <c r="AO5" s="348"/>
      <c r="AP5" s="348"/>
      <c r="AQ5" s="348"/>
      <c r="AR5" s="348"/>
      <c r="AS5" s="348"/>
      <c r="AT5" s="348"/>
      <c r="AU5" s="348"/>
      <c r="AV5" s="348"/>
      <c r="AW5" s="348"/>
      <c r="AX5" s="348"/>
      <c r="AY5" s="348"/>
      <c r="AZ5" s="348"/>
      <c r="BA5" s="348"/>
      <c r="BB5" s="348"/>
      <c r="BC5" s="348"/>
      <c r="BD5" s="348"/>
      <c r="BE5" s="348"/>
      <c r="BF5" s="348"/>
      <c r="BG5" s="348"/>
      <c r="BH5" s="348"/>
      <c r="BI5" s="348"/>
      <c r="BJ5" s="348"/>
      <c r="BK5" s="348"/>
      <c r="BL5" s="348"/>
      <c r="BM5" s="348"/>
      <c r="BN5" s="348"/>
      <c r="BO5" s="348"/>
      <c r="BP5" s="348"/>
      <c r="BQ5" s="348"/>
      <c r="BR5" s="348"/>
      <c r="BS5" s="348"/>
      <c r="BT5" s="348"/>
      <c r="BU5" s="348"/>
      <c r="BV5" s="348"/>
      <c r="BW5" s="348"/>
      <c r="BX5" s="348"/>
      <c r="BY5" s="348"/>
      <c r="BZ5" s="348"/>
      <c r="CA5" s="348"/>
      <c r="CB5" s="348"/>
      <c r="CC5" s="348"/>
      <c r="CD5" s="348"/>
      <c r="CE5" s="348"/>
      <c r="CF5" s="348"/>
      <c r="CG5" s="348"/>
      <c r="CH5" s="348"/>
      <c r="CI5" s="348"/>
      <c r="CJ5" s="348"/>
      <c r="CK5" s="348"/>
      <c r="CL5" s="348"/>
      <c r="CM5" s="348"/>
      <c r="CN5" s="348"/>
      <c r="CO5" s="348"/>
      <c r="CP5" s="348"/>
      <c r="CQ5" s="348"/>
      <c r="CR5" s="348"/>
      <c r="CS5" s="348"/>
      <c r="CT5" s="348"/>
      <c r="CU5" s="348"/>
      <c r="CV5" s="348"/>
      <c r="CW5" s="348"/>
      <c r="CX5" s="348"/>
      <c r="CY5" s="348"/>
      <c r="CZ5" s="348"/>
      <c r="DA5" s="348"/>
      <c r="DB5" s="348"/>
      <c r="DC5" s="348"/>
      <c r="DD5" s="348"/>
      <c r="DE5" s="348"/>
      <c r="DF5" s="348"/>
      <c r="DG5" s="348"/>
      <c r="DH5" s="348"/>
      <c r="DI5" s="348"/>
      <c r="DJ5" s="348"/>
      <c r="DK5" s="348"/>
      <c r="DL5" s="348"/>
      <c r="DM5" s="348"/>
      <c r="DN5" s="348"/>
      <c r="DO5" s="348"/>
      <c r="DP5" s="348"/>
      <c r="DQ5" s="348"/>
      <c r="DR5" s="348"/>
      <c r="DS5" s="348"/>
      <c r="DT5" s="348"/>
      <c r="DU5" s="348"/>
      <c r="DV5" s="348"/>
      <c r="DW5" s="348"/>
      <c r="DX5" s="348"/>
      <c r="DY5" s="348"/>
      <c r="DZ5" s="348"/>
      <c r="EA5" s="348"/>
      <c r="EB5" s="348"/>
      <c r="EC5" s="348"/>
      <c r="ED5" s="348"/>
      <c r="EE5" s="348"/>
      <c r="EF5" s="348"/>
      <c r="EG5" s="348"/>
      <c r="EH5" s="348"/>
      <c r="EI5" s="348"/>
      <c r="EJ5" s="348"/>
      <c r="EK5" s="348"/>
      <c r="EL5" s="348"/>
      <c r="EM5" s="348"/>
      <c r="EN5" s="348"/>
      <c r="EO5" s="348"/>
      <c r="EP5" s="348"/>
      <c r="EQ5" s="348"/>
      <c r="ER5" s="348"/>
      <c r="ES5" s="348"/>
      <c r="ET5" s="348"/>
      <c r="EU5" s="348"/>
      <c r="EV5" s="348"/>
      <c r="EW5" s="348"/>
      <c r="EX5" s="348"/>
      <c r="EY5" s="348"/>
      <c r="EZ5" s="348"/>
      <c r="FA5" s="348"/>
      <c r="FB5" s="348"/>
      <c r="FC5" s="348"/>
      <c r="FD5" s="348"/>
      <c r="FE5" s="348"/>
      <c r="FF5" s="348"/>
      <c r="FG5" s="348"/>
      <c r="FH5" s="348"/>
      <c r="FI5" s="348"/>
      <c r="FJ5" s="348"/>
      <c r="FK5" s="348"/>
      <c r="FL5" s="348"/>
      <c r="FM5" s="348"/>
      <c r="FN5" s="348"/>
      <c r="FO5" s="348"/>
      <c r="FP5" s="348"/>
      <c r="FQ5" s="348"/>
      <c r="FR5" s="348"/>
      <c r="FS5" s="348"/>
      <c r="FT5" s="348"/>
      <c r="FU5" s="348"/>
      <c r="FV5" s="348"/>
      <c r="FW5" s="348"/>
      <c r="FX5" s="348"/>
      <c r="FY5" s="348"/>
      <c r="FZ5" s="348"/>
      <c r="GA5" s="348"/>
      <c r="GB5" s="348"/>
      <c r="GC5" s="348"/>
      <c r="GD5" s="348"/>
      <c r="GE5" s="348"/>
      <c r="GF5" s="348"/>
      <c r="GG5" s="348"/>
      <c r="GH5" s="348"/>
      <c r="GI5" s="348"/>
      <c r="GJ5" s="348"/>
      <c r="GK5" s="348"/>
      <c r="GL5" s="348"/>
      <c r="GM5" s="348"/>
      <c r="GN5" s="348"/>
      <c r="GO5" s="348"/>
      <c r="GP5" s="348"/>
      <c r="GQ5" s="348"/>
      <c r="GR5" s="348"/>
      <c r="GS5" s="348"/>
      <c r="GT5" s="348"/>
      <c r="GU5" s="348"/>
      <c r="GV5" s="348"/>
      <c r="GW5" s="348"/>
      <c r="GX5" s="348"/>
      <c r="GY5" s="348"/>
      <c r="GZ5" s="348"/>
      <c r="HA5" s="348"/>
      <c r="HB5" s="348"/>
      <c r="HC5" s="348"/>
      <c r="HD5" s="348"/>
      <c r="HE5" s="348"/>
      <c r="HF5" s="348"/>
      <c r="HG5" s="348"/>
      <c r="HH5" s="348"/>
      <c r="HI5" s="348"/>
      <c r="HJ5" s="348"/>
      <c r="HK5" s="348"/>
      <c r="HL5" s="348"/>
      <c r="HM5" s="348"/>
      <c r="HN5" s="348"/>
      <c r="HO5" s="348"/>
      <c r="HP5" s="348"/>
      <c r="HQ5" s="348"/>
      <c r="HR5" s="348"/>
      <c r="HS5" s="348"/>
      <c r="HT5" s="348"/>
      <c r="HU5" s="348"/>
      <c r="HV5" s="348"/>
      <c r="HW5" s="348"/>
      <c r="HX5" s="348"/>
      <c r="HY5" s="348"/>
      <c r="HZ5" s="348"/>
      <c r="IA5" s="348"/>
      <c r="IB5" s="348"/>
      <c r="IC5" s="348"/>
      <c r="ID5" s="348"/>
      <c r="IE5" s="348"/>
      <c r="IF5" s="348"/>
      <c r="IG5" s="348"/>
      <c r="IH5" s="348"/>
      <c r="II5" s="348"/>
      <c r="IJ5" s="348"/>
      <c r="IK5" s="348"/>
      <c r="IL5" s="348"/>
      <c r="IM5" s="348"/>
      <c r="IN5" s="348"/>
      <c r="IO5" s="348"/>
      <c r="IP5" s="348"/>
      <c r="IQ5" s="348"/>
      <c r="IR5" s="348"/>
      <c r="IS5" s="348"/>
      <c r="IT5" s="348"/>
      <c r="IU5" s="348"/>
      <c r="IV5" s="348"/>
    </row>
    <row r="6" spans="1:256" customFormat="1" ht="15" customHeight="1">
      <c r="A6" s="348"/>
      <c r="B6" s="348"/>
      <c r="C6" s="348"/>
      <c r="D6" s="348"/>
      <c r="E6" s="349"/>
      <c r="F6" s="349"/>
      <c r="G6" s="349"/>
      <c r="H6" s="349"/>
      <c r="I6" s="349"/>
      <c r="J6" s="349"/>
      <c r="K6" s="349"/>
      <c r="L6" s="349"/>
      <c r="M6" s="349"/>
      <c r="N6" s="349"/>
      <c r="O6" s="349"/>
      <c r="P6" s="349"/>
      <c r="Q6" s="349"/>
      <c r="R6" s="349"/>
      <c r="S6" s="349"/>
      <c r="T6" s="349"/>
      <c r="U6" s="349"/>
      <c r="V6" s="349"/>
      <c r="W6" s="349"/>
      <c r="X6" s="349"/>
      <c r="Y6" s="349"/>
      <c r="Z6" s="348"/>
      <c r="AA6" s="348"/>
      <c r="AB6" s="348"/>
      <c r="AC6" s="348"/>
      <c r="AD6" s="348"/>
      <c r="AE6" s="348"/>
      <c r="AF6" s="348"/>
      <c r="AG6" s="348"/>
      <c r="AH6" s="348"/>
      <c r="AI6" s="348"/>
      <c r="AJ6" s="348"/>
      <c r="AK6" s="348"/>
      <c r="AL6" s="348"/>
      <c r="AM6" s="348"/>
      <c r="AN6" s="348"/>
      <c r="AO6" s="348"/>
      <c r="AP6" s="348"/>
      <c r="AQ6" s="348"/>
      <c r="AR6" s="348"/>
      <c r="AS6" s="348"/>
      <c r="AT6" s="348"/>
      <c r="AU6" s="348"/>
      <c r="AV6" s="348"/>
      <c r="AW6" s="348"/>
      <c r="AX6" s="348"/>
      <c r="AY6" s="348"/>
      <c r="AZ6" s="348"/>
      <c r="BA6" s="348"/>
      <c r="BB6" s="348"/>
      <c r="BC6" s="348"/>
      <c r="BD6" s="348"/>
      <c r="BE6" s="348"/>
      <c r="BF6" s="348"/>
      <c r="BG6" s="348"/>
      <c r="BH6" s="348"/>
      <c r="BI6" s="348"/>
      <c r="BJ6" s="348"/>
      <c r="BK6" s="348"/>
      <c r="BL6" s="348"/>
      <c r="BM6" s="348"/>
      <c r="BN6" s="348"/>
      <c r="BO6" s="348"/>
      <c r="BP6" s="348"/>
      <c r="BQ6" s="348"/>
      <c r="BR6" s="348"/>
      <c r="BS6" s="348"/>
      <c r="BT6" s="348"/>
      <c r="BU6" s="348"/>
      <c r="BV6" s="348"/>
      <c r="BW6" s="348"/>
      <c r="BX6" s="348"/>
      <c r="BY6" s="348"/>
      <c r="BZ6" s="348"/>
      <c r="CA6" s="348"/>
      <c r="CB6" s="348"/>
      <c r="CC6" s="348"/>
      <c r="CD6" s="348"/>
      <c r="CE6" s="348"/>
      <c r="CF6" s="348"/>
      <c r="CG6" s="348"/>
      <c r="CH6" s="348"/>
      <c r="CI6" s="348"/>
      <c r="CJ6" s="348"/>
      <c r="CK6" s="348"/>
      <c r="CL6" s="348"/>
      <c r="CM6" s="348"/>
      <c r="CN6" s="348"/>
      <c r="CO6" s="348"/>
      <c r="CP6" s="348"/>
      <c r="CQ6" s="348"/>
      <c r="CR6" s="348"/>
      <c r="CS6" s="348"/>
      <c r="CT6" s="348"/>
      <c r="CU6" s="348"/>
      <c r="CV6" s="348"/>
      <c r="CW6" s="348"/>
      <c r="CX6" s="348"/>
      <c r="CY6" s="348"/>
      <c r="CZ6" s="348"/>
      <c r="DA6" s="348"/>
      <c r="DB6" s="348"/>
      <c r="DC6" s="348"/>
      <c r="DD6" s="348"/>
      <c r="DE6" s="348"/>
      <c r="DF6" s="348"/>
      <c r="DG6" s="348"/>
      <c r="DH6" s="348"/>
      <c r="DI6" s="348"/>
      <c r="DJ6" s="348"/>
      <c r="DK6" s="348"/>
      <c r="DL6" s="348"/>
      <c r="DM6" s="348"/>
      <c r="DN6" s="348"/>
      <c r="DO6" s="348"/>
      <c r="DP6" s="348"/>
      <c r="DQ6" s="348"/>
      <c r="DR6" s="348"/>
      <c r="DS6" s="348"/>
      <c r="DT6" s="348"/>
      <c r="DU6" s="348"/>
      <c r="DV6" s="348"/>
      <c r="DW6" s="348"/>
      <c r="DX6" s="348"/>
      <c r="DY6" s="348"/>
      <c r="DZ6" s="348"/>
      <c r="EA6" s="348"/>
      <c r="EB6" s="348"/>
      <c r="EC6" s="348"/>
      <c r="ED6" s="348"/>
      <c r="EE6" s="348"/>
      <c r="EF6" s="348"/>
      <c r="EG6" s="348"/>
      <c r="EH6" s="348"/>
      <c r="EI6" s="348"/>
      <c r="EJ6" s="348"/>
      <c r="EK6" s="348"/>
      <c r="EL6" s="348"/>
      <c r="EM6" s="348"/>
      <c r="EN6" s="348"/>
      <c r="EO6" s="348"/>
      <c r="EP6" s="348"/>
      <c r="EQ6" s="348"/>
      <c r="ER6" s="348"/>
      <c r="ES6" s="348"/>
      <c r="ET6" s="348"/>
      <c r="EU6" s="348"/>
      <c r="EV6" s="348"/>
      <c r="EW6" s="348"/>
      <c r="EX6" s="348"/>
      <c r="EY6" s="348"/>
      <c r="EZ6" s="348"/>
      <c r="FA6" s="348"/>
      <c r="FB6" s="348"/>
      <c r="FC6" s="348"/>
      <c r="FD6" s="348"/>
      <c r="FE6" s="348"/>
      <c r="FF6" s="348"/>
      <c r="FG6" s="348"/>
      <c r="FH6" s="348"/>
      <c r="FI6" s="348"/>
      <c r="FJ6" s="348"/>
      <c r="FK6" s="348"/>
      <c r="FL6" s="348"/>
      <c r="FM6" s="348"/>
      <c r="FN6" s="348"/>
      <c r="FO6" s="348"/>
      <c r="FP6" s="348"/>
      <c r="FQ6" s="348"/>
      <c r="FR6" s="348"/>
      <c r="FS6" s="348"/>
      <c r="FT6" s="348"/>
      <c r="FU6" s="348"/>
      <c r="FV6" s="348"/>
      <c r="FW6" s="348"/>
      <c r="FX6" s="348"/>
      <c r="FY6" s="348"/>
      <c r="FZ6" s="348"/>
      <c r="GA6" s="348"/>
      <c r="GB6" s="348"/>
      <c r="GC6" s="348"/>
      <c r="GD6" s="348"/>
      <c r="GE6" s="348"/>
      <c r="GF6" s="348"/>
      <c r="GG6" s="348"/>
      <c r="GH6" s="348"/>
      <c r="GI6" s="348"/>
      <c r="GJ6" s="348"/>
      <c r="GK6" s="348"/>
      <c r="GL6" s="348"/>
      <c r="GM6" s="348"/>
      <c r="GN6" s="348"/>
      <c r="GO6" s="348"/>
      <c r="GP6" s="348"/>
      <c r="GQ6" s="348"/>
      <c r="GR6" s="348"/>
      <c r="GS6" s="348"/>
      <c r="GT6" s="348"/>
      <c r="GU6" s="348"/>
      <c r="GV6" s="348"/>
      <c r="GW6" s="348"/>
      <c r="GX6" s="348"/>
      <c r="GY6" s="348"/>
      <c r="GZ6" s="348"/>
      <c r="HA6" s="348"/>
      <c r="HB6" s="348"/>
      <c r="HC6" s="348"/>
      <c r="HD6" s="348"/>
      <c r="HE6" s="348"/>
      <c r="HF6" s="348"/>
      <c r="HG6" s="348"/>
      <c r="HH6" s="348"/>
      <c r="HI6" s="348"/>
      <c r="HJ6" s="348"/>
      <c r="HK6" s="348"/>
      <c r="HL6" s="348"/>
      <c r="HM6" s="348"/>
      <c r="HN6" s="348"/>
      <c r="HO6" s="348"/>
      <c r="HP6" s="348"/>
      <c r="HQ6" s="348"/>
      <c r="HR6" s="348"/>
      <c r="HS6" s="348"/>
      <c r="HT6" s="348"/>
      <c r="HU6" s="348"/>
      <c r="HV6" s="348"/>
      <c r="HW6" s="348"/>
      <c r="HX6" s="348"/>
      <c r="HY6" s="348"/>
      <c r="HZ6" s="348"/>
      <c r="IA6" s="348"/>
      <c r="IB6" s="348"/>
      <c r="IC6" s="348"/>
      <c r="ID6" s="348"/>
      <c r="IE6" s="348"/>
      <c r="IF6" s="348"/>
      <c r="IG6" s="348"/>
      <c r="IH6" s="348"/>
      <c r="II6" s="348"/>
      <c r="IJ6" s="348"/>
      <c r="IK6" s="348"/>
      <c r="IL6" s="348"/>
      <c r="IM6" s="348"/>
      <c r="IN6" s="348"/>
      <c r="IO6" s="348"/>
      <c r="IP6" s="348"/>
      <c r="IQ6" s="348"/>
      <c r="IR6" s="348"/>
      <c r="IS6" s="348"/>
      <c r="IT6" s="348"/>
      <c r="IU6" s="348"/>
      <c r="IV6" s="348"/>
    </row>
    <row r="7" spans="1:256" customFormat="1" ht="15" customHeight="1">
      <c r="A7" s="348"/>
      <c r="B7" s="354" t="s">
        <v>401</v>
      </c>
      <c r="C7" s="354"/>
      <c r="D7" s="354"/>
      <c r="E7" s="354"/>
      <c r="F7" s="354"/>
      <c r="G7" s="354"/>
      <c r="H7" s="355"/>
      <c r="I7" s="355"/>
      <c r="J7" s="355"/>
      <c r="K7" s="355"/>
      <c r="L7" s="355"/>
      <c r="M7" s="355"/>
      <c r="N7" s="355"/>
      <c r="O7" s="355"/>
      <c r="P7" s="355"/>
      <c r="Q7" s="355"/>
      <c r="R7" s="355"/>
      <c r="S7" s="355"/>
      <c r="T7" s="355"/>
      <c r="U7" s="355"/>
      <c r="V7" s="355"/>
      <c r="W7" s="355"/>
      <c r="X7" s="355"/>
      <c r="Y7" s="355"/>
      <c r="Z7" s="348"/>
      <c r="AA7" s="348"/>
      <c r="AB7" s="348"/>
      <c r="AC7" s="348"/>
      <c r="AD7" s="348"/>
      <c r="AE7" s="348"/>
      <c r="AF7" s="348"/>
      <c r="AG7" s="348"/>
      <c r="AH7" s="348"/>
      <c r="AI7" s="348"/>
      <c r="AJ7" s="348"/>
      <c r="AK7" s="348"/>
      <c r="AL7" s="348"/>
      <c r="AM7" s="348"/>
      <c r="AN7" s="348"/>
      <c r="AO7" s="348"/>
      <c r="AP7" s="348"/>
      <c r="AQ7" s="348"/>
      <c r="AR7" s="348"/>
      <c r="AS7" s="348"/>
      <c r="AT7" s="348"/>
      <c r="AU7" s="348"/>
      <c r="AV7" s="348"/>
      <c r="AW7" s="348"/>
      <c r="AX7" s="348"/>
      <c r="AY7" s="348"/>
      <c r="AZ7" s="348"/>
      <c r="BA7" s="348"/>
      <c r="BB7" s="348"/>
      <c r="BC7" s="348"/>
      <c r="BD7" s="348"/>
      <c r="BE7" s="348"/>
      <c r="BF7" s="348"/>
      <c r="BG7" s="348"/>
      <c r="BH7" s="348"/>
      <c r="BI7" s="348"/>
      <c r="BJ7" s="348"/>
      <c r="BK7" s="348"/>
      <c r="BL7" s="348"/>
      <c r="BM7" s="348"/>
      <c r="BN7" s="348"/>
      <c r="BO7" s="348"/>
      <c r="BP7" s="348"/>
      <c r="BQ7" s="348"/>
      <c r="BR7" s="348"/>
      <c r="BS7" s="348"/>
      <c r="BT7" s="348"/>
      <c r="BU7" s="348"/>
      <c r="BV7" s="348"/>
      <c r="BW7" s="348"/>
      <c r="BX7" s="348"/>
      <c r="BY7" s="348"/>
      <c r="BZ7" s="348"/>
      <c r="CA7" s="348"/>
      <c r="CB7" s="348"/>
      <c r="CC7" s="348"/>
      <c r="CD7" s="348"/>
      <c r="CE7" s="348"/>
      <c r="CF7" s="348"/>
      <c r="CG7" s="348"/>
      <c r="CH7" s="348"/>
      <c r="CI7" s="348"/>
      <c r="CJ7" s="348"/>
      <c r="CK7" s="348"/>
      <c r="CL7" s="348"/>
      <c r="CM7" s="348"/>
      <c r="CN7" s="348"/>
      <c r="CO7" s="348"/>
      <c r="CP7" s="348"/>
      <c r="CQ7" s="348"/>
      <c r="CR7" s="348"/>
      <c r="CS7" s="348"/>
      <c r="CT7" s="348"/>
      <c r="CU7" s="348"/>
      <c r="CV7" s="348"/>
      <c r="CW7" s="348"/>
      <c r="CX7" s="348"/>
      <c r="CY7" s="348"/>
      <c r="CZ7" s="348"/>
      <c r="DA7" s="348"/>
      <c r="DB7" s="348"/>
      <c r="DC7" s="348"/>
      <c r="DD7" s="348"/>
      <c r="DE7" s="348"/>
      <c r="DF7" s="348"/>
      <c r="DG7" s="348"/>
      <c r="DH7" s="348"/>
      <c r="DI7" s="348"/>
      <c r="DJ7" s="348"/>
      <c r="DK7" s="348"/>
      <c r="DL7" s="348"/>
      <c r="DM7" s="348"/>
      <c r="DN7" s="348"/>
      <c r="DO7" s="348"/>
      <c r="DP7" s="348"/>
      <c r="DQ7" s="348"/>
      <c r="DR7" s="348"/>
      <c r="DS7" s="348"/>
      <c r="DT7" s="348"/>
      <c r="DU7" s="348"/>
      <c r="DV7" s="348"/>
      <c r="DW7" s="348"/>
      <c r="DX7" s="348"/>
      <c r="DY7" s="348"/>
      <c r="DZ7" s="348"/>
      <c r="EA7" s="348"/>
      <c r="EB7" s="348"/>
      <c r="EC7" s="348"/>
      <c r="ED7" s="348"/>
      <c r="EE7" s="348"/>
      <c r="EF7" s="348"/>
      <c r="EG7" s="348"/>
      <c r="EH7" s="348"/>
      <c r="EI7" s="348"/>
      <c r="EJ7" s="348"/>
      <c r="EK7" s="348"/>
      <c r="EL7" s="348"/>
      <c r="EM7" s="348"/>
      <c r="EN7" s="348"/>
      <c r="EO7" s="348"/>
      <c r="EP7" s="348"/>
      <c r="EQ7" s="348"/>
      <c r="ER7" s="348"/>
      <c r="ES7" s="348"/>
      <c r="ET7" s="348"/>
      <c r="EU7" s="348"/>
      <c r="EV7" s="348"/>
      <c r="EW7" s="348"/>
      <c r="EX7" s="348"/>
      <c r="EY7" s="348"/>
      <c r="EZ7" s="348"/>
      <c r="FA7" s="348"/>
      <c r="FB7" s="348"/>
      <c r="FC7" s="348"/>
      <c r="FD7" s="348"/>
      <c r="FE7" s="348"/>
      <c r="FF7" s="348"/>
      <c r="FG7" s="348"/>
      <c r="FH7" s="348"/>
      <c r="FI7" s="348"/>
      <c r="FJ7" s="348"/>
      <c r="FK7" s="348"/>
      <c r="FL7" s="348"/>
      <c r="FM7" s="348"/>
      <c r="FN7" s="348"/>
      <c r="FO7" s="348"/>
      <c r="FP7" s="348"/>
      <c r="FQ7" s="348"/>
      <c r="FR7" s="348"/>
      <c r="FS7" s="348"/>
      <c r="FT7" s="348"/>
      <c r="FU7" s="348"/>
      <c r="FV7" s="348"/>
      <c r="FW7" s="348"/>
      <c r="FX7" s="348"/>
      <c r="FY7" s="348"/>
      <c r="FZ7" s="348"/>
      <c r="GA7" s="348"/>
      <c r="GB7" s="348"/>
      <c r="GC7" s="348"/>
      <c r="GD7" s="348"/>
      <c r="GE7" s="348"/>
      <c r="GF7" s="348"/>
      <c r="GG7" s="348"/>
      <c r="GH7" s="348"/>
      <c r="GI7" s="348"/>
      <c r="GJ7" s="348"/>
      <c r="GK7" s="348"/>
      <c r="GL7" s="348"/>
      <c r="GM7" s="348"/>
      <c r="GN7" s="348"/>
      <c r="GO7" s="348"/>
      <c r="GP7" s="348"/>
      <c r="GQ7" s="348"/>
      <c r="GR7" s="348"/>
      <c r="GS7" s="348"/>
      <c r="GT7" s="348"/>
      <c r="GU7" s="348"/>
      <c r="GV7" s="348"/>
      <c r="GW7" s="348"/>
      <c r="GX7" s="348"/>
      <c r="GY7" s="348"/>
      <c r="GZ7" s="348"/>
      <c r="HA7" s="348"/>
      <c r="HB7" s="348"/>
      <c r="HC7" s="348"/>
      <c r="HD7" s="348"/>
      <c r="HE7" s="348"/>
      <c r="HF7" s="348"/>
      <c r="HG7" s="348"/>
      <c r="HH7" s="348"/>
      <c r="HI7" s="348"/>
      <c r="HJ7" s="348"/>
      <c r="HK7" s="348"/>
      <c r="HL7" s="348"/>
      <c r="HM7" s="348"/>
      <c r="HN7" s="348"/>
      <c r="HO7" s="348"/>
      <c r="HP7" s="348"/>
      <c r="HQ7" s="348"/>
      <c r="HR7" s="348"/>
      <c r="HS7" s="348"/>
      <c r="HT7" s="348"/>
      <c r="HU7" s="348"/>
      <c r="HV7" s="348"/>
      <c r="HW7" s="348"/>
      <c r="HX7" s="348"/>
      <c r="HY7" s="348"/>
      <c r="HZ7" s="348"/>
      <c r="IA7" s="348"/>
      <c r="IB7" s="348"/>
      <c r="IC7" s="348"/>
      <c r="ID7" s="348"/>
      <c r="IE7" s="348"/>
      <c r="IF7" s="348"/>
      <c r="IG7" s="348"/>
      <c r="IH7" s="348"/>
      <c r="II7" s="348"/>
      <c r="IJ7" s="348"/>
      <c r="IK7" s="348"/>
      <c r="IL7" s="348"/>
      <c r="IM7" s="348"/>
      <c r="IN7" s="348"/>
      <c r="IO7" s="348"/>
      <c r="IP7" s="348"/>
      <c r="IQ7" s="348"/>
      <c r="IR7" s="348"/>
      <c r="IS7" s="348"/>
      <c r="IT7" s="348"/>
      <c r="IU7" s="348"/>
      <c r="IV7" s="348"/>
    </row>
    <row r="8" spans="1:256" customFormat="1" ht="15" customHeight="1">
      <c r="A8" s="348"/>
      <c r="B8" s="354"/>
      <c r="C8" s="354"/>
      <c r="D8" s="354"/>
      <c r="E8" s="354"/>
      <c r="F8" s="354"/>
      <c r="G8" s="354"/>
      <c r="H8" s="348"/>
      <c r="I8" s="348"/>
      <c r="J8" s="348"/>
      <c r="K8" s="348"/>
      <c r="L8" s="348"/>
      <c r="M8" s="348"/>
      <c r="N8" s="348"/>
      <c r="O8" s="348"/>
      <c r="P8" s="348"/>
      <c r="Q8" s="348"/>
      <c r="R8" s="348"/>
      <c r="S8" s="348"/>
      <c r="T8" s="348"/>
      <c r="U8" s="348"/>
      <c r="V8" s="348"/>
      <c r="W8" s="348"/>
      <c r="X8" s="348"/>
      <c r="Y8" s="348"/>
      <c r="Z8" s="348"/>
      <c r="AA8" s="348"/>
      <c r="AB8" s="348"/>
      <c r="AC8" s="348"/>
      <c r="AD8" s="348"/>
      <c r="AE8" s="348"/>
      <c r="AF8" s="348"/>
      <c r="AG8" s="348"/>
      <c r="AH8" s="348"/>
      <c r="AI8" s="348"/>
      <c r="AJ8" s="348"/>
      <c r="AK8" s="348"/>
      <c r="AL8" s="348"/>
      <c r="AM8" s="348"/>
      <c r="AN8" s="348"/>
      <c r="AO8" s="348"/>
      <c r="AP8" s="348"/>
      <c r="AQ8" s="348"/>
      <c r="AR8" s="348"/>
      <c r="AS8" s="348"/>
      <c r="AT8" s="348"/>
      <c r="AU8" s="348"/>
      <c r="AV8" s="348"/>
      <c r="AW8" s="348"/>
      <c r="AX8" s="348"/>
      <c r="AY8" s="348"/>
      <c r="AZ8" s="348"/>
      <c r="BA8" s="348"/>
      <c r="BB8" s="348"/>
      <c r="BC8" s="348"/>
      <c r="BD8" s="348"/>
      <c r="BE8" s="348"/>
      <c r="BF8" s="348"/>
      <c r="BG8" s="348"/>
      <c r="BH8" s="348"/>
      <c r="BI8" s="348"/>
      <c r="BJ8" s="348"/>
      <c r="BK8" s="348"/>
      <c r="BL8" s="348"/>
      <c r="BM8" s="348"/>
      <c r="BN8" s="348"/>
      <c r="BO8" s="348"/>
      <c r="BP8" s="348"/>
      <c r="BQ8" s="348"/>
      <c r="BR8" s="348"/>
      <c r="BS8" s="348"/>
      <c r="BT8" s="348"/>
      <c r="BU8" s="348"/>
      <c r="BV8" s="348"/>
      <c r="BW8" s="348"/>
      <c r="BX8" s="348"/>
      <c r="BY8" s="348"/>
      <c r="BZ8" s="348"/>
      <c r="CA8" s="348"/>
      <c r="CB8" s="348"/>
      <c r="CC8" s="348"/>
      <c r="CD8" s="348"/>
      <c r="CE8" s="348"/>
      <c r="CF8" s="348"/>
      <c r="CG8" s="348"/>
      <c r="CH8" s="348"/>
      <c r="CI8" s="348"/>
      <c r="CJ8" s="348"/>
      <c r="CK8" s="348"/>
      <c r="CL8" s="348"/>
      <c r="CM8" s="348"/>
      <c r="CN8" s="348"/>
      <c r="CO8" s="348"/>
      <c r="CP8" s="348"/>
      <c r="CQ8" s="348"/>
      <c r="CR8" s="348"/>
      <c r="CS8" s="348"/>
      <c r="CT8" s="348"/>
      <c r="CU8" s="348"/>
      <c r="CV8" s="348"/>
      <c r="CW8" s="348"/>
      <c r="CX8" s="348"/>
      <c r="CY8" s="348"/>
      <c r="CZ8" s="348"/>
      <c r="DA8" s="348"/>
      <c r="DB8" s="348"/>
      <c r="DC8" s="348"/>
      <c r="DD8" s="348"/>
      <c r="DE8" s="348"/>
      <c r="DF8" s="348"/>
      <c r="DG8" s="348"/>
      <c r="DH8" s="348"/>
      <c r="DI8" s="348"/>
      <c r="DJ8" s="348"/>
      <c r="DK8" s="348"/>
      <c r="DL8" s="348"/>
      <c r="DM8" s="348"/>
      <c r="DN8" s="348"/>
      <c r="DO8" s="348"/>
      <c r="DP8" s="348"/>
      <c r="DQ8" s="348"/>
      <c r="DR8" s="348"/>
      <c r="DS8" s="348"/>
      <c r="DT8" s="348"/>
      <c r="DU8" s="348"/>
      <c r="DV8" s="348"/>
      <c r="DW8" s="348"/>
      <c r="DX8" s="348"/>
      <c r="DY8" s="348"/>
      <c r="DZ8" s="348"/>
      <c r="EA8" s="348"/>
      <c r="EB8" s="348"/>
      <c r="EC8" s="348"/>
      <c r="ED8" s="348"/>
      <c r="EE8" s="348"/>
      <c r="EF8" s="348"/>
      <c r="EG8" s="348"/>
      <c r="EH8" s="348"/>
      <c r="EI8" s="348"/>
      <c r="EJ8" s="348"/>
      <c r="EK8" s="348"/>
      <c r="EL8" s="348"/>
      <c r="EM8" s="348"/>
      <c r="EN8" s="348"/>
      <c r="EO8" s="348"/>
      <c r="EP8" s="348"/>
      <c r="EQ8" s="348"/>
      <c r="ER8" s="348"/>
      <c r="ES8" s="348"/>
      <c r="ET8" s="348"/>
      <c r="EU8" s="348"/>
      <c r="EV8" s="348"/>
      <c r="EW8" s="348"/>
      <c r="EX8" s="348"/>
      <c r="EY8" s="348"/>
      <c r="EZ8" s="348"/>
      <c r="FA8" s="348"/>
      <c r="FB8" s="348"/>
      <c r="FC8" s="348"/>
      <c r="FD8" s="348"/>
      <c r="FE8" s="348"/>
      <c r="FF8" s="348"/>
      <c r="FG8" s="348"/>
      <c r="FH8" s="348"/>
      <c r="FI8" s="348"/>
      <c r="FJ8" s="348"/>
      <c r="FK8" s="348"/>
      <c r="FL8" s="348"/>
      <c r="FM8" s="348"/>
      <c r="FN8" s="348"/>
      <c r="FO8" s="348"/>
      <c r="FP8" s="348"/>
      <c r="FQ8" s="348"/>
      <c r="FR8" s="348"/>
      <c r="FS8" s="348"/>
      <c r="FT8" s="348"/>
      <c r="FU8" s="348"/>
      <c r="FV8" s="348"/>
      <c r="FW8" s="348"/>
      <c r="FX8" s="348"/>
      <c r="FY8" s="348"/>
      <c r="FZ8" s="348"/>
      <c r="GA8" s="348"/>
      <c r="GB8" s="348"/>
      <c r="GC8" s="348"/>
      <c r="GD8" s="348"/>
      <c r="GE8" s="348"/>
      <c r="GF8" s="348"/>
      <c r="GG8" s="348"/>
      <c r="GH8" s="348"/>
      <c r="GI8" s="348"/>
      <c r="GJ8" s="348"/>
      <c r="GK8" s="348"/>
      <c r="GL8" s="348"/>
      <c r="GM8" s="348"/>
      <c r="GN8" s="348"/>
      <c r="GO8" s="348"/>
      <c r="GP8" s="348"/>
      <c r="GQ8" s="348"/>
      <c r="GR8" s="348"/>
      <c r="GS8" s="348"/>
      <c r="GT8" s="348"/>
      <c r="GU8" s="348"/>
      <c r="GV8" s="348"/>
      <c r="GW8" s="348"/>
      <c r="GX8" s="348"/>
      <c r="GY8" s="348"/>
      <c r="GZ8" s="348"/>
      <c r="HA8" s="348"/>
      <c r="HB8" s="348"/>
      <c r="HC8" s="348"/>
      <c r="HD8" s="348"/>
      <c r="HE8" s="348"/>
      <c r="HF8" s="348"/>
      <c r="HG8" s="348"/>
      <c r="HH8" s="348"/>
      <c r="HI8" s="348"/>
      <c r="HJ8" s="348"/>
      <c r="HK8" s="348"/>
      <c r="HL8" s="348"/>
      <c r="HM8" s="348"/>
      <c r="HN8" s="348"/>
      <c r="HO8" s="348"/>
      <c r="HP8" s="348"/>
      <c r="HQ8" s="348"/>
      <c r="HR8" s="348"/>
      <c r="HS8" s="348"/>
      <c r="HT8" s="348"/>
      <c r="HU8" s="348"/>
      <c r="HV8" s="348"/>
      <c r="HW8" s="348"/>
      <c r="HX8" s="348"/>
      <c r="HY8" s="348"/>
      <c r="HZ8" s="348"/>
      <c r="IA8" s="348"/>
      <c r="IB8" s="348"/>
      <c r="IC8" s="348"/>
      <c r="ID8" s="348"/>
      <c r="IE8" s="348"/>
      <c r="IF8" s="348"/>
      <c r="IG8" s="348"/>
      <c r="IH8" s="348"/>
      <c r="II8" s="348"/>
      <c r="IJ8" s="348"/>
      <c r="IK8" s="348"/>
      <c r="IL8" s="348"/>
      <c r="IM8" s="348"/>
      <c r="IN8" s="348"/>
      <c r="IO8" s="348"/>
      <c r="IP8" s="348"/>
      <c r="IQ8" s="348"/>
      <c r="IR8" s="348"/>
      <c r="IS8" s="348"/>
      <c r="IT8" s="348"/>
      <c r="IU8" s="348"/>
      <c r="IV8" s="348"/>
    </row>
    <row r="9" spans="1:256" customFormat="1" ht="15" customHeight="1">
      <c r="A9" s="348"/>
      <c r="B9" s="355"/>
      <c r="C9" s="355"/>
      <c r="D9" s="355"/>
      <c r="E9" s="355"/>
      <c r="F9" s="355"/>
      <c r="G9" s="355"/>
      <c r="H9" s="348"/>
      <c r="I9" s="348"/>
      <c r="J9" s="348"/>
      <c r="K9" s="348"/>
      <c r="L9" s="348"/>
      <c r="M9" s="348"/>
      <c r="N9" s="348"/>
      <c r="O9" s="348"/>
      <c r="P9" s="348"/>
      <c r="Q9" s="348"/>
      <c r="R9" s="348"/>
      <c r="S9" s="348"/>
      <c r="T9" s="348"/>
      <c r="U9" s="348"/>
      <c r="V9" s="348"/>
      <c r="W9" s="348"/>
      <c r="X9" s="348"/>
      <c r="Y9" s="348"/>
      <c r="Z9" s="348"/>
      <c r="AA9" s="348"/>
      <c r="AB9" s="348"/>
      <c r="AC9" s="348"/>
      <c r="AD9" s="348"/>
      <c r="AE9" s="348"/>
      <c r="AF9" s="348"/>
      <c r="AG9" s="348"/>
      <c r="AH9" s="348"/>
      <c r="AI9" s="348"/>
      <c r="AJ9" s="348"/>
      <c r="AK9" s="348"/>
      <c r="AL9" s="348"/>
      <c r="AM9" s="348"/>
      <c r="AN9" s="348"/>
      <c r="AO9" s="348"/>
      <c r="AP9" s="348"/>
      <c r="AQ9" s="348"/>
      <c r="AR9" s="348"/>
      <c r="AS9" s="348"/>
      <c r="AT9" s="348"/>
      <c r="AU9" s="348"/>
      <c r="AV9" s="348"/>
      <c r="AW9" s="348"/>
      <c r="AX9" s="348"/>
      <c r="AY9" s="348"/>
      <c r="AZ9" s="348"/>
      <c r="BA9" s="348"/>
      <c r="BB9" s="348"/>
      <c r="BC9" s="348"/>
      <c r="BD9" s="348"/>
      <c r="BE9" s="348"/>
      <c r="BF9" s="348"/>
      <c r="BG9" s="348"/>
      <c r="BH9" s="348"/>
      <c r="BI9" s="348"/>
      <c r="BJ9" s="348"/>
      <c r="BK9" s="348"/>
      <c r="BL9" s="348"/>
      <c r="BM9" s="348"/>
      <c r="BN9" s="348"/>
      <c r="BO9" s="348"/>
      <c r="BP9" s="348"/>
      <c r="BQ9" s="348"/>
      <c r="BR9" s="348"/>
      <c r="BS9" s="348"/>
      <c r="BT9" s="348"/>
      <c r="BU9" s="348"/>
      <c r="BV9" s="348"/>
      <c r="BW9" s="348"/>
      <c r="BX9" s="348"/>
      <c r="BY9" s="348"/>
      <c r="BZ9" s="348"/>
      <c r="CA9" s="348"/>
      <c r="CB9" s="348"/>
      <c r="CC9" s="348"/>
      <c r="CD9" s="348"/>
      <c r="CE9" s="348"/>
      <c r="CF9" s="348"/>
      <c r="CG9" s="348"/>
      <c r="CH9" s="348"/>
      <c r="CI9" s="348"/>
      <c r="CJ9" s="348"/>
      <c r="CK9" s="348"/>
      <c r="CL9" s="348"/>
      <c r="CM9" s="348"/>
      <c r="CN9" s="348"/>
      <c r="CO9" s="348"/>
      <c r="CP9" s="348"/>
      <c r="CQ9" s="348"/>
      <c r="CR9" s="348"/>
      <c r="CS9" s="348"/>
      <c r="CT9" s="348"/>
      <c r="CU9" s="348"/>
      <c r="CV9" s="348"/>
      <c r="CW9" s="348"/>
      <c r="CX9" s="348"/>
      <c r="CY9" s="348"/>
      <c r="CZ9" s="348"/>
      <c r="DA9" s="348"/>
      <c r="DB9" s="348"/>
      <c r="DC9" s="348"/>
      <c r="DD9" s="348"/>
      <c r="DE9" s="348"/>
      <c r="DF9" s="348"/>
      <c r="DG9" s="348"/>
      <c r="DH9" s="348"/>
      <c r="DI9" s="348"/>
      <c r="DJ9" s="348"/>
      <c r="DK9" s="348"/>
      <c r="DL9" s="348"/>
      <c r="DM9" s="348"/>
      <c r="DN9" s="348"/>
      <c r="DO9" s="348"/>
      <c r="DP9" s="348"/>
      <c r="DQ9" s="348"/>
      <c r="DR9" s="348"/>
      <c r="DS9" s="348"/>
      <c r="DT9" s="348"/>
      <c r="DU9" s="348"/>
      <c r="DV9" s="348"/>
      <c r="DW9" s="348"/>
      <c r="DX9" s="348"/>
      <c r="DY9" s="348"/>
      <c r="DZ9" s="348"/>
      <c r="EA9" s="348"/>
      <c r="EB9" s="348"/>
      <c r="EC9" s="348"/>
      <c r="ED9" s="348"/>
      <c r="EE9" s="348"/>
      <c r="EF9" s="348"/>
      <c r="EG9" s="348"/>
      <c r="EH9" s="348"/>
      <c r="EI9" s="348"/>
      <c r="EJ9" s="348"/>
      <c r="EK9" s="348"/>
      <c r="EL9" s="348"/>
      <c r="EM9" s="348"/>
      <c r="EN9" s="348"/>
      <c r="EO9" s="348"/>
      <c r="EP9" s="348"/>
      <c r="EQ9" s="348"/>
      <c r="ER9" s="348"/>
      <c r="ES9" s="348"/>
      <c r="ET9" s="348"/>
      <c r="EU9" s="348"/>
      <c r="EV9" s="348"/>
      <c r="EW9" s="348"/>
      <c r="EX9" s="348"/>
      <c r="EY9" s="348"/>
      <c r="EZ9" s="348"/>
      <c r="FA9" s="348"/>
      <c r="FB9" s="348"/>
      <c r="FC9" s="348"/>
      <c r="FD9" s="348"/>
      <c r="FE9" s="348"/>
      <c r="FF9" s="348"/>
      <c r="FG9" s="348"/>
      <c r="FH9" s="348"/>
      <c r="FI9" s="348"/>
      <c r="FJ9" s="348"/>
      <c r="FK9" s="348"/>
      <c r="FL9" s="348"/>
      <c r="FM9" s="348"/>
      <c r="FN9" s="348"/>
      <c r="FO9" s="348"/>
      <c r="FP9" s="348"/>
      <c r="FQ9" s="348"/>
      <c r="FR9" s="348"/>
      <c r="FS9" s="348"/>
      <c r="FT9" s="348"/>
      <c r="FU9" s="348"/>
      <c r="FV9" s="348"/>
      <c r="FW9" s="348"/>
      <c r="FX9" s="348"/>
      <c r="FY9" s="348"/>
      <c r="FZ9" s="348"/>
      <c r="GA9" s="348"/>
      <c r="GB9" s="348"/>
      <c r="GC9" s="348"/>
      <c r="GD9" s="348"/>
      <c r="GE9" s="348"/>
      <c r="GF9" s="348"/>
      <c r="GG9" s="348"/>
      <c r="GH9" s="348"/>
      <c r="GI9" s="348"/>
      <c r="GJ9" s="348"/>
      <c r="GK9" s="348"/>
      <c r="GL9" s="348"/>
      <c r="GM9" s="348"/>
      <c r="GN9" s="348"/>
      <c r="GO9" s="348"/>
      <c r="GP9" s="348"/>
      <c r="GQ9" s="348"/>
      <c r="GR9" s="348"/>
      <c r="GS9" s="348"/>
      <c r="GT9" s="348"/>
      <c r="GU9" s="348"/>
      <c r="GV9" s="348"/>
      <c r="GW9" s="348"/>
      <c r="GX9" s="348"/>
      <c r="GY9" s="348"/>
      <c r="GZ9" s="348"/>
      <c r="HA9" s="348"/>
      <c r="HB9" s="348"/>
      <c r="HC9" s="348"/>
      <c r="HD9" s="348"/>
      <c r="HE9" s="348"/>
      <c r="HF9" s="348"/>
      <c r="HG9" s="348"/>
      <c r="HH9" s="348"/>
      <c r="HI9" s="348"/>
      <c r="HJ9" s="348"/>
      <c r="HK9" s="348"/>
      <c r="HL9" s="348"/>
      <c r="HM9" s="348"/>
      <c r="HN9" s="348"/>
      <c r="HO9" s="348"/>
      <c r="HP9" s="348"/>
      <c r="HQ9" s="348"/>
      <c r="HR9" s="348"/>
      <c r="HS9" s="348"/>
      <c r="HT9" s="348"/>
      <c r="HU9" s="348"/>
      <c r="HV9" s="348"/>
      <c r="HW9" s="348"/>
      <c r="HX9" s="348"/>
      <c r="HY9" s="348"/>
      <c r="HZ9" s="348"/>
      <c r="IA9" s="348"/>
      <c r="IB9" s="348"/>
      <c r="IC9" s="348"/>
      <c r="ID9" s="348"/>
      <c r="IE9" s="348"/>
      <c r="IF9" s="348"/>
      <c r="IG9" s="348"/>
      <c r="IH9" s="348"/>
      <c r="II9" s="348"/>
      <c r="IJ9" s="348"/>
      <c r="IK9" s="348"/>
      <c r="IL9" s="348"/>
      <c r="IM9" s="348"/>
      <c r="IN9" s="348"/>
      <c r="IO9" s="348"/>
      <c r="IP9" s="348"/>
      <c r="IQ9" s="348"/>
      <c r="IR9" s="348"/>
      <c r="IS9" s="348"/>
      <c r="IT9" s="348"/>
      <c r="IU9" s="348"/>
      <c r="IV9" s="348"/>
    </row>
    <row r="10" spans="1:256" customFormat="1" ht="15" customHeight="1">
      <c r="A10" s="348"/>
      <c r="B10" s="356" t="s">
        <v>402</v>
      </c>
      <c r="C10" s="356"/>
      <c r="D10" s="356"/>
      <c r="E10" s="356"/>
      <c r="F10" s="356"/>
      <c r="G10" s="356"/>
      <c r="H10" s="348"/>
      <c r="I10" s="348"/>
      <c r="J10" s="348"/>
      <c r="K10" s="348"/>
      <c r="L10" s="348"/>
      <c r="M10" s="348"/>
      <c r="N10" s="348"/>
      <c r="O10" s="348"/>
      <c r="P10" s="348"/>
      <c r="Q10" s="348"/>
      <c r="R10" s="348"/>
      <c r="S10" s="348"/>
      <c r="T10" s="348"/>
      <c r="U10" s="348"/>
      <c r="V10" s="348"/>
      <c r="W10" s="348"/>
      <c r="X10" s="348"/>
      <c r="Y10" s="348"/>
      <c r="Z10" s="348"/>
      <c r="AA10" s="348"/>
      <c r="AB10" s="348"/>
      <c r="AC10" s="348"/>
      <c r="AD10" s="348"/>
      <c r="AE10" s="348"/>
      <c r="AF10" s="348"/>
      <c r="AG10" s="348"/>
      <c r="AH10" s="348"/>
      <c r="AI10" s="348"/>
      <c r="AJ10" s="348"/>
      <c r="AK10" s="348"/>
      <c r="AL10" s="348"/>
      <c r="AM10" s="348"/>
      <c r="AN10" s="348"/>
      <c r="AO10" s="348"/>
      <c r="AP10" s="348"/>
      <c r="AQ10" s="348"/>
      <c r="AR10" s="348"/>
      <c r="AS10" s="348"/>
      <c r="AT10" s="348"/>
      <c r="AU10" s="348"/>
      <c r="AV10" s="348"/>
      <c r="AW10" s="348"/>
      <c r="AX10" s="348"/>
      <c r="AY10" s="348"/>
      <c r="AZ10" s="348"/>
      <c r="BA10" s="348"/>
      <c r="BB10" s="348"/>
      <c r="BC10" s="348"/>
      <c r="BD10" s="348"/>
      <c r="BE10" s="348"/>
      <c r="BF10" s="348"/>
      <c r="BG10" s="348"/>
      <c r="BH10" s="348"/>
      <c r="BI10" s="348"/>
      <c r="BJ10" s="348"/>
      <c r="BK10" s="348"/>
      <c r="BL10" s="348"/>
      <c r="BM10" s="348"/>
      <c r="BN10" s="348"/>
      <c r="BO10" s="348"/>
      <c r="BP10" s="348"/>
      <c r="BQ10" s="348"/>
      <c r="BR10" s="348"/>
      <c r="BS10" s="348"/>
      <c r="BT10" s="348"/>
      <c r="BU10" s="348"/>
      <c r="BV10" s="348"/>
      <c r="BW10" s="348"/>
      <c r="BX10" s="348"/>
      <c r="BY10" s="348"/>
      <c r="BZ10" s="348"/>
      <c r="CA10" s="348"/>
      <c r="CB10" s="348"/>
      <c r="CC10" s="348"/>
      <c r="CD10" s="348"/>
      <c r="CE10" s="348"/>
      <c r="CF10" s="348"/>
      <c r="CG10" s="348"/>
      <c r="CH10" s="348"/>
      <c r="CI10" s="348"/>
      <c r="CJ10" s="348"/>
      <c r="CK10" s="348"/>
      <c r="CL10" s="348"/>
      <c r="CM10" s="348"/>
      <c r="CN10" s="348"/>
      <c r="CO10" s="348"/>
      <c r="CP10" s="348"/>
      <c r="CQ10" s="348"/>
      <c r="CR10" s="348"/>
      <c r="CS10" s="348"/>
      <c r="CT10" s="348"/>
      <c r="CU10" s="348"/>
      <c r="CV10" s="348"/>
      <c r="CW10" s="348"/>
      <c r="CX10" s="348"/>
      <c r="CY10" s="348"/>
      <c r="CZ10" s="348"/>
      <c r="DA10" s="348"/>
      <c r="DB10" s="348"/>
      <c r="DC10" s="348"/>
      <c r="DD10" s="348"/>
      <c r="DE10" s="348"/>
      <c r="DF10" s="348"/>
      <c r="DG10" s="348"/>
      <c r="DH10" s="348"/>
      <c r="DI10" s="348"/>
      <c r="DJ10" s="348"/>
      <c r="DK10" s="348"/>
      <c r="DL10" s="348"/>
      <c r="DM10" s="348"/>
      <c r="DN10" s="348"/>
      <c r="DO10" s="348"/>
      <c r="DP10" s="348"/>
      <c r="DQ10" s="348"/>
      <c r="DR10" s="348"/>
      <c r="DS10" s="348"/>
      <c r="DT10" s="348"/>
      <c r="DU10" s="348"/>
      <c r="DV10" s="348"/>
      <c r="DW10" s="348"/>
      <c r="DX10" s="348"/>
      <c r="DY10" s="348"/>
      <c r="DZ10" s="348"/>
      <c r="EA10" s="348"/>
      <c r="EB10" s="348"/>
      <c r="EC10" s="348"/>
      <c r="ED10" s="348"/>
      <c r="EE10" s="348"/>
      <c r="EF10" s="348"/>
      <c r="EG10" s="348"/>
      <c r="EH10" s="348"/>
      <c r="EI10" s="348"/>
      <c r="EJ10" s="348"/>
      <c r="EK10" s="348"/>
      <c r="EL10" s="348"/>
      <c r="EM10" s="348"/>
      <c r="EN10" s="348"/>
      <c r="EO10" s="348"/>
      <c r="EP10" s="348"/>
      <c r="EQ10" s="348"/>
      <c r="ER10" s="348"/>
      <c r="ES10" s="348"/>
      <c r="ET10" s="348"/>
      <c r="EU10" s="348"/>
      <c r="EV10" s="348"/>
      <c r="EW10" s="348"/>
      <c r="EX10" s="348"/>
      <c r="EY10" s="348"/>
      <c r="EZ10" s="348"/>
      <c r="FA10" s="348"/>
      <c r="FB10" s="348"/>
      <c r="FC10" s="348"/>
      <c r="FD10" s="348"/>
      <c r="FE10" s="348"/>
      <c r="FF10" s="348"/>
      <c r="FG10" s="348"/>
      <c r="FH10" s="348"/>
      <c r="FI10" s="348"/>
      <c r="FJ10" s="348"/>
      <c r="FK10" s="348"/>
      <c r="FL10" s="348"/>
      <c r="FM10" s="348"/>
      <c r="FN10" s="348"/>
      <c r="FO10" s="348"/>
      <c r="FP10" s="348"/>
      <c r="FQ10" s="348"/>
      <c r="FR10" s="348"/>
      <c r="FS10" s="348"/>
      <c r="FT10" s="348"/>
      <c r="FU10" s="348"/>
      <c r="FV10" s="348"/>
      <c r="FW10" s="348"/>
      <c r="FX10" s="348"/>
      <c r="FY10" s="348"/>
      <c r="FZ10" s="348"/>
      <c r="GA10" s="348"/>
      <c r="GB10" s="348"/>
      <c r="GC10" s="348"/>
      <c r="GD10" s="348"/>
      <c r="GE10" s="348"/>
      <c r="GF10" s="348"/>
      <c r="GG10" s="348"/>
      <c r="GH10" s="348"/>
      <c r="GI10" s="348"/>
      <c r="GJ10" s="348"/>
      <c r="GK10" s="348"/>
      <c r="GL10" s="348"/>
      <c r="GM10" s="348"/>
      <c r="GN10" s="348"/>
      <c r="GO10" s="348"/>
      <c r="GP10" s="348"/>
      <c r="GQ10" s="348"/>
      <c r="GR10" s="348"/>
      <c r="GS10" s="348"/>
      <c r="GT10" s="348"/>
      <c r="GU10" s="348"/>
      <c r="GV10" s="348"/>
      <c r="GW10" s="348"/>
      <c r="GX10" s="348"/>
      <c r="GY10" s="348"/>
      <c r="GZ10" s="348"/>
      <c r="HA10" s="348"/>
      <c r="HB10" s="348"/>
      <c r="HC10" s="348"/>
      <c r="HD10" s="348"/>
      <c r="HE10" s="348"/>
      <c r="HF10" s="348"/>
      <c r="HG10" s="348"/>
      <c r="HH10" s="348"/>
      <c r="HI10" s="348"/>
      <c r="HJ10" s="348"/>
      <c r="HK10" s="348"/>
      <c r="HL10" s="348"/>
      <c r="HM10" s="348"/>
      <c r="HN10" s="348"/>
      <c r="HO10" s="348"/>
      <c r="HP10" s="348"/>
      <c r="HQ10" s="348"/>
      <c r="HR10" s="348"/>
      <c r="HS10" s="348"/>
      <c r="HT10" s="348"/>
      <c r="HU10" s="348"/>
      <c r="HV10" s="348"/>
      <c r="HW10" s="348"/>
      <c r="HX10" s="348"/>
      <c r="HY10" s="348"/>
      <c r="HZ10" s="348"/>
      <c r="IA10" s="348"/>
      <c r="IB10" s="348"/>
      <c r="IC10" s="348"/>
      <c r="ID10" s="348"/>
      <c r="IE10" s="348"/>
      <c r="IF10" s="348"/>
      <c r="IG10" s="348"/>
      <c r="IH10" s="348"/>
      <c r="II10" s="348"/>
      <c r="IJ10" s="348"/>
      <c r="IK10" s="348"/>
      <c r="IL10" s="348"/>
      <c r="IM10" s="348"/>
      <c r="IN10" s="348"/>
      <c r="IO10" s="348"/>
      <c r="IP10" s="348"/>
      <c r="IQ10" s="348"/>
      <c r="IR10" s="348"/>
      <c r="IS10" s="348"/>
      <c r="IT10" s="348"/>
      <c r="IU10" s="348"/>
      <c r="IV10" s="348"/>
    </row>
    <row r="11" spans="1:256" customFormat="1" ht="15" customHeight="1">
      <c r="A11" s="348"/>
      <c r="B11" s="356" t="s">
        <v>403</v>
      </c>
      <c r="C11" s="356"/>
      <c r="D11" s="356"/>
      <c r="E11" s="356"/>
      <c r="F11" s="356"/>
      <c r="G11" s="356"/>
      <c r="H11" s="348"/>
      <c r="I11" s="348"/>
      <c r="J11" s="348"/>
      <c r="K11" s="348"/>
      <c r="L11" s="348"/>
      <c r="M11" s="348"/>
      <c r="N11" s="348"/>
      <c r="O11" s="348"/>
      <c r="P11" s="348"/>
      <c r="Q11" s="348"/>
      <c r="R11" s="348"/>
      <c r="S11" s="348"/>
      <c r="T11" s="348"/>
      <c r="U11" s="348"/>
      <c r="V11" s="348"/>
      <c r="W11" s="348"/>
      <c r="X11" s="348"/>
      <c r="Y11" s="348"/>
      <c r="Z11" s="348"/>
      <c r="AA11" s="348"/>
      <c r="AB11" s="348"/>
      <c r="AC11" s="348"/>
      <c r="AD11" s="348"/>
      <c r="AE11" s="348"/>
      <c r="AF11" s="348"/>
      <c r="AG11" s="348"/>
      <c r="AH11" s="348"/>
      <c r="AI11" s="348"/>
      <c r="AJ11" s="348"/>
      <c r="AK11" s="348"/>
      <c r="AL11" s="348"/>
      <c r="AM11" s="348"/>
      <c r="AN11" s="348"/>
      <c r="AO11" s="348"/>
      <c r="AP11" s="348"/>
      <c r="AQ11" s="348"/>
      <c r="AR11" s="348"/>
      <c r="AS11" s="348"/>
      <c r="AT11" s="348"/>
      <c r="AU11" s="348"/>
      <c r="AV11" s="348"/>
      <c r="AW11" s="348"/>
      <c r="AX11" s="348"/>
      <c r="AY11" s="348"/>
      <c r="AZ11" s="348"/>
      <c r="BA11" s="348"/>
      <c r="BB11" s="348"/>
      <c r="BC11" s="348"/>
      <c r="BD11" s="348"/>
      <c r="BE11" s="348"/>
      <c r="BF11" s="348"/>
      <c r="BG11" s="348"/>
      <c r="BH11" s="348"/>
      <c r="BI11" s="348"/>
      <c r="BJ11" s="348"/>
      <c r="BK11" s="348"/>
      <c r="BL11" s="348"/>
      <c r="BM11" s="348"/>
      <c r="BN11" s="348"/>
      <c r="BO11" s="348"/>
      <c r="BP11" s="348"/>
      <c r="BQ11" s="348"/>
      <c r="BR11" s="348"/>
      <c r="BS11" s="348"/>
      <c r="BT11" s="348"/>
      <c r="BU11" s="348"/>
      <c r="BV11" s="348"/>
      <c r="BW11" s="348"/>
      <c r="BX11" s="348"/>
      <c r="BY11" s="348"/>
      <c r="BZ11" s="348"/>
      <c r="CA11" s="348"/>
      <c r="CB11" s="348"/>
      <c r="CC11" s="348"/>
      <c r="CD11" s="348"/>
      <c r="CE11" s="348"/>
      <c r="CF11" s="348"/>
      <c r="CG11" s="348"/>
      <c r="CH11" s="348"/>
      <c r="CI11" s="348"/>
      <c r="CJ11" s="348"/>
      <c r="CK11" s="348"/>
      <c r="CL11" s="348"/>
      <c r="CM11" s="348"/>
      <c r="CN11" s="348"/>
      <c r="CO11" s="348"/>
      <c r="CP11" s="348"/>
      <c r="CQ11" s="348"/>
      <c r="CR11" s="348"/>
      <c r="CS11" s="348"/>
      <c r="CT11" s="348"/>
      <c r="CU11" s="348"/>
      <c r="CV11" s="348"/>
      <c r="CW11" s="348"/>
      <c r="CX11" s="348"/>
      <c r="CY11" s="348"/>
      <c r="CZ11" s="348"/>
      <c r="DA11" s="348"/>
      <c r="DB11" s="348"/>
      <c r="DC11" s="348"/>
      <c r="DD11" s="348"/>
      <c r="DE11" s="348"/>
      <c r="DF11" s="348"/>
      <c r="DG11" s="348"/>
      <c r="DH11" s="348"/>
      <c r="DI11" s="348"/>
      <c r="DJ11" s="348"/>
      <c r="DK11" s="348"/>
      <c r="DL11" s="348"/>
      <c r="DM11" s="348"/>
      <c r="DN11" s="348"/>
      <c r="DO11" s="348"/>
      <c r="DP11" s="348"/>
      <c r="DQ11" s="348"/>
      <c r="DR11" s="348"/>
      <c r="DS11" s="348"/>
      <c r="DT11" s="348"/>
      <c r="DU11" s="348"/>
      <c r="DV11" s="348"/>
      <c r="DW11" s="348"/>
      <c r="DX11" s="348"/>
      <c r="DY11" s="348"/>
      <c r="DZ11" s="348"/>
      <c r="EA11" s="348"/>
      <c r="EB11" s="348"/>
      <c r="EC11" s="348"/>
      <c r="ED11" s="348"/>
      <c r="EE11" s="348"/>
      <c r="EF11" s="348"/>
      <c r="EG11" s="348"/>
      <c r="EH11" s="348"/>
      <c r="EI11" s="348"/>
      <c r="EJ11" s="348"/>
      <c r="EK11" s="348"/>
      <c r="EL11" s="348"/>
      <c r="EM11" s="348"/>
      <c r="EN11" s="348"/>
      <c r="EO11" s="348"/>
      <c r="EP11" s="348"/>
      <c r="EQ11" s="348"/>
      <c r="ER11" s="348"/>
      <c r="ES11" s="348"/>
      <c r="ET11" s="348"/>
      <c r="EU11" s="348"/>
      <c r="EV11" s="348"/>
      <c r="EW11" s="348"/>
      <c r="EX11" s="348"/>
      <c r="EY11" s="348"/>
      <c r="EZ11" s="348"/>
      <c r="FA11" s="348"/>
      <c r="FB11" s="348"/>
      <c r="FC11" s="348"/>
      <c r="FD11" s="348"/>
      <c r="FE11" s="348"/>
      <c r="FF11" s="348"/>
      <c r="FG11" s="348"/>
      <c r="FH11" s="348"/>
      <c r="FI11" s="348"/>
      <c r="FJ11" s="348"/>
      <c r="FK11" s="348"/>
      <c r="FL11" s="348"/>
      <c r="FM11" s="348"/>
      <c r="FN11" s="348"/>
      <c r="FO11" s="348"/>
      <c r="FP11" s="348"/>
      <c r="FQ11" s="348"/>
      <c r="FR11" s="348"/>
      <c r="FS11" s="348"/>
      <c r="FT11" s="348"/>
      <c r="FU11" s="348"/>
      <c r="FV11" s="348"/>
      <c r="FW11" s="348"/>
      <c r="FX11" s="348"/>
      <c r="FY11" s="348"/>
      <c r="FZ11" s="348"/>
      <c r="GA11" s="348"/>
      <c r="GB11" s="348"/>
      <c r="GC11" s="348"/>
      <c r="GD11" s="348"/>
      <c r="GE11" s="348"/>
      <c r="GF11" s="348"/>
      <c r="GG11" s="348"/>
      <c r="GH11" s="348"/>
      <c r="GI11" s="348"/>
      <c r="GJ11" s="348"/>
      <c r="GK11" s="348"/>
      <c r="GL11" s="348"/>
      <c r="GM11" s="348"/>
      <c r="GN11" s="348"/>
      <c r="GO11" s="348"/>
      <c r="GP11" s="348"/>
      <c r="GQ11" s="348"/>
      <c r="GR11" s="348"/>
      <c r="GS11" s="348"/>
      <c r="GT11" s="348"/>
      <c r="GU11" s="348"/>
      <c r="GV11" s="348"/>
      <c r="GW11" s="348"/>
      <c r="GX11" s="348"/>
      <c r="GY11" s="348"/>
      <c r="GZ11" s="348"/>
      <c r="HA11" s="348"/>
      <c r="HB11" s="348"/>
      <c r="HC11" s="348"/>
      <c r="HD11" s="348"/>
      <c r="HE11" s="348"/>
      <c r="HF11" s="348"/>
      <c r="HG11" s="348"/>
      <c r="HH11" s="348"/>
      <c r="HI11" s="348"/>
      <c r="HJ11" s="348"/>
      <c r="HK11" s="348"/>
      <c r="HL11" s="348"/>
      <c r="HM11" s="348"/>
      <c r="HN11" s="348"/>
      <c r="HO11" s="348"/>
      <c r="HP11" s="348"/>
      <c r="HQ11" s="348"/>
      <c r="HR11" s="348"/>
      <c r="HS11" s="348"/>
      <c r="HT11" s="348"/>
      <c r="HU11" s="348"/>
      <c r="HV11" s="348"/>
      <c r="HW11" s="348"/>
      <c r="HX11" s="348"/>
      <c r="HY11" s="348"/>
      <c r="HZ11" s="348"/>
      <c r="IA11" s="348"/>
      <c r="IB11" s="348"/>
      <c r="IC11" s="348"/>
      <c r="ID11" s="348"/>
      <c r="IE11" s="348"/>
      <c r="IF11" s="348"/>
      <c r="IG11" s="348"/>
      <c r="IH11" s="348"/>
      <c r="II11" s="348"/>
      <c r="IJ11" s="348"/>
      <c r="IK11" s="348"/>
      <c r="IL11" s="348"/>
      <c r="IM11" s="348"/>
      <c r="IN11" s="348"/>
      <c r="IO11" s="348"/>
      <c r="IP11" s="348"/>
      <c r="IQ11" s="348"/>
      <c r="IR11" s="348"/>
      <c r="IS11" s="348"/>
      <c r="IT11" s="348"/>
      <c r="IU11" s="348"/>
      <c r="IV11" s="348"/>
    </row>
    <row r="12" spans="1:256" customFormat="1" ht="15" customHeight="1">
      <c r="A12" s="348"/>
      <c r="B12" s="348"/>
      <c r="C12" s="348"/>
      <c r="D12" s="357"/>
      <c r="E12" s="358"/>
      <c r="F12" s="348"/>
      <c r="G12" s="348"/>
      <c r="H12" s="348"/>
      <c r="I12" s="348"/>
      <c r="J12" s="348"/>
      <c r="K12" s="348"/>
      <c r="L12" s="348"/>
      <c r="M12" s="348"/>
      <c r="N12" s="348"/>
      <c r="O12" s="348"/>
      <c r="P12" s="348"/>
      <c r="Q12" s="348"/>
      <c r="R12" s="348"/>
      <c r="S12" s="348"/>
      <c r="T12" s="348"/>
      <c r="U12" s="348"/>
      <c r="V12" s="348"/>
      <c r="W12" s="348"/>
      <c r="X12" s="348"/>
      <c r="Y12" s="348"/>
      <c r="Z12" s="348"/>
      <c r="AA12" s="348"/>
      <c r="AB12" s="348"/>
      <c r="AC12" s="348"/>
      <c r="AD12" s="348"/>
      <c r="AE12" s="348"/>
      <c r="AF12" s="348"/>
      <c r="AG12" s="348"/>
      <c r="AH12" s="348"/>
      <c r="AI12" s="348"/>
      <c r="AJ12" s="348"/>
      <c r="AK12" s="348"/>
      <c r="AL12" s="348"/>
      <c r="AM12" s="348"/>
      <c r="AN12" s="348"/>
      <c r="AO12" s="348"/>
      <c r="AP12" s="348"/>
      <c r="AQ12" s="348"/>
      <c r="AR12" s="348"/>
      <c r="AS12" s="348"/>
      <c r="AT12" s="348"/>
      <c r="AU12" s="348"/>
      <c r="AV12" s="348"/>
      <c r="AW12" s="348"/>
      <c r="AX12" s="348"/>
      <c r="AY12" s="348"/>
      <c r="AZ12" s="348"/>
      <c r="BA12" s="348"/>
      <c r="BB12" s="348"/>
      <c r="BC12" s="348"/>
      <c r="BD12" s="348"/>
      <c r="BE12" s="348"/>
      <c r="BF12" s="348"/>
      <c r="BG12" s="348"/>
      <c r="BH12" s="348"/>
      <c r="BI12" s="348"/>
      <c r="BJ12" s="348"/>
      <c r="BK12" s="348"/>
      <c r="BL12" s="348"/>
      <c r="BM12" s="348"/>
      <c r="BN12" s="348"/>
      <c r="BO12" s="348"/>
      <c r="BP12" s="348"/>
      <c r="BQ12" s="348"/>
      <c r="BR12" s="348"/>
      <c r="BS12" s="348"/>
      <c r="BT12" s="348"/>
      <c r="BU12" s="348"/>
      <c r="BV12" s="348"/>
      <c r="BW12" s="348"/>
      <c r="BX12" s="348"/>
      <c r="BY12" s="348"/>
      <c r="BZ12" s="348"/>
      <c r="CA12" s="348"/>
      <c r="CB12" s="348"/>
      <c r="CC12" s="348"/>
      <c r="CD12" s="348"/>
      <c r="CE12" s="348"/>
      <c r="CF12" s="348"/>
      <c r="CG12" s="348"/>
      <c r="CH12" s="348"/>
      <c r="CI12" s="348"/>
      <c r="CJ12" s="348"/>
      <c r="CK12" s="348"/>
      <c r="CL12" s="348"/>
      <c r="CM12" s="348"/>
      <c r="CN12" s="348"/>
      <c r="CO12" s="348"/>
      <c r="CP12" s="348"/>
      <c r="CQ12" s="348"/>
      <c r="CR12" s="348"/>
      <c r="CS12" s="348"/>
      <c r="CT12" s="348"/>
      <c r="CU12" s="348"/>
      <c r="CV12" s="348"/>
      <c r="CW12" s="348"/>
      <c r="CX12" s="348"/>
      <c r="CY12" s="348"/>
      <c r="CZ12" s="348"/>
      <c r="DA12" s="348"/>
      <c r="DB12" s="348"/>
      <c r="DC12" s="348"/>
      <c r="DD12" s="348"/>
      <c r="DE12" s="348"/>
      <c r="DF12" s="348"/>
      <c r="DG12" s="348"/>
      <c r="DH12" s="348"/>
      <c r="DI12" s="348"/>
      <c r="DJ12" s="348"/>
      <c r="DK12" s="348"/>
      <c r="DL12" s="348"/>
      <c r="DM12" s="348"/>
      <c r="DN12" s="348"/>
      <c r="DO12" s="348"/>
      <c r="DP12" s="348"/>
      <c r="DQ12" s="348"/>
      <c r="DR12" s="348"/>
      <c r="DS12" s="348"/>
      <c r="DT12" s="348"/>
      <c r="DU12" s="348"/>
      <c r="DV12" s="348"/>
      <c r="DW12" s="348"/>
      <c r="DX12" s="348"/>
      <c r="DY12" s="348"/>
      <c r="DZ12" s="348"/>
      <c r="EA12" s="348"/>
      <c r="EB12" s="348"/>
      <c r="EC12" s="348"/>
      <c r="ED12" s="348"/>
      <c r="EE12" s="348"/>
      <c r="EF12" s="348"/>
      <c r="EG12" s="348"/>
      <c r="EH12" s="348"/>
      <c r="EI12" s="348"/>
      <c r="EJ12" s="348"/>
      <c r="EK12" s="348"/>
      <c r="EL12" s="348"/>
      <c r="EM12" s="348"/>
      <c r="EN12" s="348"/>
      <c r="EO12" s="348"/>
      <c r="EP12" s="348"/>
      <c r="EQ12" s="348"/>
      <c r="ER12" s="348"/>
      <c r="ES12" s="348"/>
      <c r="ET12" s="348"/>
      <c r="EU12" s="348"/>
      <c r="EV12" s="348"/>
      <c r="EW12" s="348"/>
      <c r="EX12" s="348"/>
      <c r="EY12" s="348"/>
      <c r="EZ12" s="348"/>
      <c r="FA12" s="348"/>
      <c r="FB12" s="348"/>
      <c r="FC12" s="348"/>
      <c r="FD12" s="348"/>
      <c r="FE12" s="348"/>
      <c r="FF12" s="348"/>
      <c r="FG12" s="348"/>
      <c r="FH12" s="348"/>
      <c r="FI12" s="348"/>
      <c r="FJ12" s="348"/>
      <c r="FK12" s="348"/>
      <c r="FL12" s="348"/>
      <c r="FM12" s="348"/>
      <c r="FN12" s="348"/>
      <c r="FO12" s="348"/>
      <c r="FP12" s="348"/>
      <c r="FQ12" s="348"/>
      <c r="FR12" s="348"/>
      <c r="FS12" s="348"/>
      <c r="FT12" s="348"/>
      <c r="FU12" s="348"/>
      <c r="FV12" s="348"/>
      <c r="FW12" s="348"/>
      <c r="FX12" s="348"/>
      <c r="FY12" s="348"/>
      <c r="FZ12" s="348"/>
      <c r="GA12" s="348"/>
      <c r="GB12" s="348"/>
      <c r="GC12" s="348"/>
      <c r="GD12" s="348"/>
      <c r="GE12" s="348"/>
      <c r="GF12" s="348"/>
      <c r="GG12" s="348"/>
      <c r="GH12" s="348"/>
      <c r="GI12" s="348"/>
      <c r="GJ12" s="348"/>
      <c r="GK12" s="348"/>
      <c r="GL12" s="348"/>
      <c r="GM12" s="348"/>
      <c r="GN12" s="348"/>
      <c r="GO12" s="348"/>
      <c r="GP12" s="348"/>
      <c r="GQ12" s="348"/>
      <c r="GR12" s="348"/>
      <c r="GS12" s="348"/>
      <c r="GT12" s="348"/>
      <c r="GU12" s="348"/>
      <c r="GV12" s="348"/>
      <c r="GW12" s="348"/>
      <c r="GX12" s="348"/>
      <c r="GY12" s="348"/>
      <c r="GZ12" s="348"/>
      <c r="HA12" s="348"/>
      <c r="HB12" s="348"/>
      <c r="HC12" s="348"/>
      <c r="HD12" s="348"/>
      <c r="HE12" s="348"/>
      <c r="HF12" s="348"/>
      <c r="HG12" s="348"/>
      <c r="HH12" s="348"/>
      <c r="HI12" s="348"/>
      <c r="HJ12" s="348"/>
      <c r="HK12" s="348"/>
      <c r="HL12" s="348"/>
      <c r="HM12" s="348"/>
      <c r="HN12" s="348"/>
      <c r="HO12" s="348"/>
      <c r="HP12" s="348"/>
      <c r="HQ12" s="348"/>
      <c r="HR12" s="348"/>
      <c r="HS12" s="348"/>
      <c r="HT12" s="348"/>
      <c r="HU12" s="348"/>
      <c r="HV12" s="348"/>
      <c r="HW12" s="348"/>
      <c r="HX12" s="348"/>
      <c r="HY12" s="348"/>
      <c r="HZ12" s="348"/>
      <c r="IA12" s="348"/>
      <c r="IB12" s="348"/>
      <c r="IC12" s="348"/>
      <c r="ID12" s="348"/>
      <c r="IE12" s="348"/>
      <c r="IF12" s="348"/>
      <c r="IG12" s="348"/>
      <c r="IH12" s="348"/>
      <c r="II12" s="348"/>
      <c r="IJ12" s="348"/>
      <c r="IK12" s="348"/>
      <c r="IL12" s="348"/>
      <c r="IM12" s="348"/>
      <c r="IN12" s="348"/>
      <c r="IO12" s="348"/>
      <c r="IP12" s="348"/>
      <c r="IQ12" s="348"/>
      <c r="IR12" s="348"/>
      <c r="IS12" s="348"/>
      <c r="IT12" s="348"/>
      <c r="IU12" s="348"/>
      <c r="IV12" s="348"/>
    </row>
    <row r="13" spans="1:256" customFormat="1" ht="15" customHeight="1">
      <c r="A13" s="348"/>
      <c r="B13" s="359"/>
      <c r="C13" s="360"/>
      <c r="D13" s="361"/>
      <c r="E13" s="362"/>
      <c r="F13" s="360"/>
      <c r="G13" s="363"/>
      <c r="H13" s="348"/>
      <c r="I13" s="348"/>
      <c r="J13" s="348"/>
      <c r="K13" s="348"/>
      <c r="L13" s="348"/>
      <c r="M13" s="348"/>
      <c r="N13" s="348"/>
      <c r="O13" s="348"/>
      <c r="P13" s="348"/>
      <c r="Q13" s="348"/>
      <c r="R13" s="348"/>
      <c r="S13" s="348"/>
      <c r="T13" s="348"/>
      <c r="U13" s="348"/>
      <c r="V13" s="348"/>
      <c r="W13" s="348"/>
      <c r="X13" s="348"/>
      <c r="Y13" s="348"/>
      <c r="Z13" s="348"/>
      <c r="AA13" s="348"/>
      <c r="AB13" s="348"/>
      <c r="AC13" s="348"/>
      <c r="AD13" s="348"/>
      <c r="AE13" s="348"/>
      <c r="AF13" s="348"/>
      <c r="AG13" s="348"/>
      <c r="AH13" s="348"/>
      <c r="AI13" s="348"/>
      <c r="AJ13" s="348"/>
      <c r="AK13" s="348"/>
      <c r="AL13" s="348"/>
      <c r="AM13" s="348"/>
      <c r="AN13" s="348"/>
      <c r="AO13" s="348"/>
      <c r="AP13" s="348"/>
      <c r="AQ13" s="348"/>
      <c r="AR13" s="348"/>
      <c r="AS13" s="348"/>
      <c r="AT13" s="348"/>
      <c r="AU13" s="348"/>
      <c r="AV13" s="348"/>
      <c r="AW13" s="348"/>
      <c r="AX13" s="348"/>
      <c r="AY13" s="348"/>
      <c r="AZ13" s="348"/>
      <c r="BA13" s="348"/>
      <c r="BB13" s="348"/>
      <c r="BC13" s="348"/>
      <c r="BD13" s="348"/>
      <c r="BE13" s="348"/>
      <c r="BF13" s="348"/>
      <c r="BG13" s="348"/>
      <c r="BH13" s="348"/>
      <c r="BI13" s="348"/>
      <c r="BJ13" s="348"/>
      <c r="BK13" s="348"/>
      <c r="BL13" s="348"/>
      <c r="BM13" s="348"/>
      <c r="BN13" s="348"/>
      <c r="BO13" s="348"/>
      <c r="BP13" s="348"/>
      <c r="BQ13" s="348"/>
      <c r="BR13" s="348"/>
      <c r="BS13" s="348"/>
      <c r="BT13" s="348"/>
      <c r="BU13" s="348"/>
      <c r="BV13" s="348"/>
      <c r="BW13" s="348"/>
      <c r="BX13" s="348"/>
      <c r="BY13" s="348"/>
      <c r="BZ13" s="348"/>
      <c r="CA13" s="348"/>
      <c r="CB13" s="348"/>
      <c r="CC13" s="348"/>
      <c r="CD13" s="348"/>
      <c r="CE13" s="348"/>
      <c r="CF13" s="348"/>
      <c r="CG13" s="348"/>
      <c r="CH13" s="348"/>
      <c r="CI13" s="348"/>
      <c r="CJ13" s="348"/>
      <c r="CK13" s="348"/>
      <c r="CL13" s="348"/>
      <c r="CM13" s="348"/>
      <c r="CN13" s="348"/>
      <c r="CO13" s="348"/>
      <c r="CP13" s="348"/>
      <c r="CQ13" s="348"/>
      <c r="CR13" s="348"/>
      <c r="CS13" s="348"/>
      <c r="CT13" s="348"/>
      <c r="CU13" s="348"/>
      <c r="CV13" s="348"/>
      <c r="CW13" s="348"/>
      <c r="CX13" s="348"/>
      <c r="CY13" s="348"/>
      <c r="CZ13" s="348"/>
      <c r="DA13" s="348"/>
      <c r="DB13" s="348"/>
      <c r="DC13" s="348"/>
      <c r="DD13" s="348"/>
      <c r="DE13" s="348"/>
      <c r="DF13" s="348"/>
      <c r="DG13" s="348"/>
      <c r="DH13" s="348"/>
      <c r="DI13" s="348"/>
      <c r="DJ13" s="348"/>
      <c r="DK13" s="348"/>
      <c r="DL13" s="348"/>
      <c r="DM13" s="348"/>
      <c r="DN13" s="348"/>
      <c r="DO13" s="348"/>
      <c r="DP13" s="348"/>
      <c r="DQ13" s="348"/>
      <c r="DR13" s="348"/>
      <c r="DS13" s="348"/>
      <c r="DT13" s="348"/>
      <c r="DU13" s="348"/>
      <c r="DV13" s="348"/>
      <c r="DW13" s="348"/>
      <c r="DX13" s="348"/>
      <c r="DY13" s="348"/>
      <c r="DZ13" s="348"/>
      <c r="EA13" s="348"/>
      <c r="EB13" s="348"/>
      <c r="EC13" s="348"/>
      <c r="ED13" s="348"/>
      <c r="EE13" s="348"/>
      <c r="EF13" s="348"/>
      <c r="EG13" s="348"/>
      <c r="EH13" s="348"/>
      <c r="EI13" s="348"/>
      <c r="EJ13" s="348"/>
      <c r="EK13" s="348"/>
      <c r="EL13" s="348"/>
      <c r="EM13" s="348"/>
      <c r="EN13" s="348"/>
      <c r="EO13" s="348"/>
      <c r="EP13" s="348"/>
      <c r="EQ13" s="348"/>
      <c r="ER13" s="348"/>
      <c r="ES13" s="348"/>
      <c r="ET13" s="348"/>
      <c r="EU13" s="348"/>
      <c r="EV13" s="348"/>
      <c r="EW13" s="348"/>
      <c r="EX13" s="348"/>
      <c r="EY13" s="348"/>
      <c r="EZ13" s="348"/>
      <c r="FA13" s="348"/>
      <c r="FB13" s="348"/>
      <c r="FC13" s="348"/>
      <c r="FD13" s="348"/>
      <c r="FE13" s="348"/>
      <c r="FF13" s="348"/>
      <c r="FG13" s="348"/>
      <c r="FH13" s="348"/>
      <c r="FI13" s="348"/>
      <c r="FJ13" s="348"/>
      <c r="FK13" s="348"/>
      <c r="FL13" s="348"/>
      <c r="FM13" s="348"/>
      <c r="FN13" s="348"/>
      <c r="FO13" s="348"/>
      <c r="FP13" s="348"/>
      <c r="FQ13" s="348"/>
      <c r="FR13" s="348"/>
      <c r="FS13" s="348"/>
      <c r="FT13" s="348"/>
      <c r="FU13" s="348"/>
      <c r="FV13" s="348"/>
      <c r="FW13" s="348"/>
      <c r="FX13" s="348"/>
      <c r="FY13" s="348"/>
      <c r="FZ13" s="348"/>
      <c r="GA13" s="348"/>
      <c r="GB13" s="348"/>
      <c r="GC13" s="348"/>
      <c r="GD13" s="348"/>
      <c r="GE13" s="348"/>
      <c r="GF13" s="348"/>
      <c r="GG13" s="348"/>
      <c r="GH13" s="348"/>
      <c r="GI13" s="348"/>
      <c r="GJ13" s="348"/>
      <c r="GK13" s="348"/>
      <c r="GL13" s="348"/>
      <c r="GM13" s="348"/>
      <c r="GN13" s="348"/>
      <c r="GO13" s="348"/>
      <c r="GP13" s="348"/>
      <c r="GQ13" s="348"/>
      <c r="GR13" s="348"/>
      <c r="GS13" s="348"/>
      <c r="GT13" s="348"/>
      <c r="GU13" s="348"/>
      <c r="GV13" s="348"/>
      <c r="GW13" s="348"/>
      <c r="GX13" s="348"/>
      <c r="GY13" s="348"/>
      <c r="GZ13" s="348"/>
      <c r="HA13" s="348"/>
      <c r="HB13" s="348"/>
      <c r="HC13" s="348"/>
      <c r="HD13" s="348"/>
      <c r="HE13" s="348"/>
      <c r="HF13" s="348"/>
      <c r="HG13" s="348"/>
      <c r="HH13" s="348"/>
      <c r="HI13" s="348"/>
      <c r="HJ13" s="348"/>
      <c r="HK13" s="348"/>
      <c r="HL13" s="348"/>
      <c r="HM13" s="348"/>
      <c r="HN13" s="348"/>
      <c r="HO13" s="348"/>
      <c r="HP13" s="348"/>
      <c r="HQ13" s="348"/>
      <c r="HR13" s="348"/>
      <c r="HS13" s="348"/>
      <c r="HT13" s="348"/>
      <c r="HU13" s="348"/>
      <c r="HV13" s="348"/>
      <c r="HW13" s="348"/>
      <c r="HX13" s="348"/>
      <c r="HY13" s="348"/>
      <c r="HZ13" s="348"/>
      <c r="IA13" s="348"/>
      <c r="IB13" s="348"/>
      <c r="IC13" s="348"/>
      <c r="ID13" s="348"/>
      <c r="IE13" s="348"/>
      <c r="IF13" s="348"/>
      <c r="IG13" s="348"/>
      <c r="IH13" s="348"/>
      <c r="II13" s="348"/>
      <c r="IJ13" s="348"/>
      <c r="IK13" s="348"/>
      <c r="IL13" s="348"/>
      <c r="IM13" s="348"/>
      <c r="IN13" s="348"/>
      <c r="IO13" s="348"/>
      <c r="IP13" s="348"/>
      <c r="IQ13" s="348"/>
      <c r="IR13" s="348"/>
      <c r="IS13" s="348"/>
      <c r="IT13" s="348"/>
      <c r="IU13" s="348"/>
      <c r="IV13" s="348"/>
    </row>
    <row r="14" spans="1:256" customFormat="1" ht="15" customHeight="1">
      <c r="A14" s="348"/>
      <c r="B14" s="364"/>
      <c r="C14" s="348" t="s">
        <v>404</v>
      </c>
      <c r="D14" s="348"/>
      <c r="E14" s="358"/>
      <c r="F14" s="348"/>
      <c r="G14" s="365"/>
      <c r="H14" s="348"/>
      <c r="I14" s="348"/>
      <c r="J14" s="353"/>
      <c r="K14" s="348" t="s">
        <v>405</v>
      </c>
      <c r="L14" s="348"/>
      <c r="M14" s="348"/>
      <c r="N14" s="348"/>
      <c r="O14" s="348"/>
      <c r="P14" s="348"/>
      <c r="Q14" s="348"/>
      <c r="R14" s="348"/>
      <c r="S14" s="348"/>
      <c r="T14" s="348"/>
      <c r="U14" s="348"/>
      <c r="V14" s="348"/>
      <c r="W14" s="348"/>
      <c r="X14" s="348"/>
      <c r="Y14" s="348"/>
      <c r="Z14" s="348"/>
      <c r="AA14" s="348"/>
      <c r="AB14" s="348"/>
      <c r="AC14" s="348"/>
      <c r="AD14" s="348"/>
      <c r="AE14" s="348"/>
      <c r="AF14" s="348"/>
      <c r="AG14" s="348"/>
      <c r="AH14" s="348"/>
      <c r="AI14" s="348"/>
      <c r="AJ14" s="348"/>
      <c r="AK14" s="348"/>
      <c r="AL14" s="348"/>
      <c r="AM14" s="348"/>
      <c r="AN14" s="348"/>
      <c r="AO14" s="348"/>
      <c r="AP14" s="348"/>
      <c r="AQ14" s="348"/>
      <c r="AR14" s="348"/>
      <c r="AS14" s="348"/>
      <c r="AT14" s="348"/>
      <c r="AU14" s="348"/>
      <c r="AV14" s="348"/>
      <c r="AW14" s="348"/>
      <c r="AX14" s="348"/>
      <c r="AY14" s="348"/>
      <c r="AZ14" s="348"/>
      <c r="BA14" s="348"/>
      <c r="BB14" s="348"/>
      <c r="BC14" s="348"/>
      <c r="BD14" s="348"/>
      <c r="BE14" s="348"/>
      <c r="BF14" s="348"/>
      <c r="BG14" s="348"/>
      <c r="BH14" s="348"/>
      <c r="BI14" s="348"/>
      <c r="BJ14" s="348"/>
      <c r="BK14" s="348"/>
      <c r="BL14" s="348"/>
      <c r="BM14" s="348"/>
      <c r="BN14" s="348"/>
      <c r="BO14" s="348"/>
      <c r="BP14" s="348"/>
      <c r="BQ14" s="348"/>
      <c r="BR14" s="348"/>
      <c r="BS14" s="348"/>
      <c r="BT14" s="348"/>
      <c r="BU14" s="348"/>
      <c r="BV14" s="348"/>
      <c r="BW14" s="348"/>
      <c r="BX14" s="348"/>
      <c r="BY14" s="348"/>
      <c r="BZ14" s="348"/>
      <c r="CA14" s="348"/>
      <c r="CB14" s="348"/>
      <c r="CC14" s="348"/>
      <c r="CD14" s="348"/>
      <c r="CE14" s="348"/>
      <c r="CF14" s="348"/>
      <c r="CG14" s="348"/>
      <c r="CH14" s="348"/>
      <c r="CI14" s="348"/>
      <c r="CJ14" s="348"/>
      <c r="CK14" s="348"/>
      <c r="CL14" s="348"/>
      <c r="CM14" s="348"/>
      <c r="CN14" s="348"/>
      <c r="CO14" s="348"/>
      <c r="CP14" s="348"/>
      <c r="CQ14" s="348"/>
      <c r="CR14" s="348"/>
      <c r="CS14" s="348"/>
      <c r="CT14" s="348"/>
      <c r="CU14" s="348"/>
      <c r="CV14" s="348"/>
      <c r="CW14" s="348"/>
      <c r="CX14" s="348"/>
      <c r="CY14" s="348"/>
      <c r="CZ14" s="348"/>
      <c r="DA14" s="348"/>
      <c r="DB14" s="348"/>
      <c r="DC14" s="348"/>
      <c r="DD14" s="348"/>
      <c r="DE14" s="348"/>
      <c r="DF14" s="348"/>
      <c r="DG14" s="348"/>
      <c r="DH14" s="348"/>
      <c r="DI14" s="348"/>
      <c r="DJ14" s="348"/>
      <c r="DK14" s="348"/>
      <c r="DL14" s="348"/>
      <c r="DM14" s="348"/>
      <c r="DN14" s="348"/>
      <c r="DO14" s="348"/>
      <c r="DP14" s="348"/>
      <c r="DQ14" s="348"/>
      <c r="DR14" s="348"/>
      <c r="DS14" s="348"/>
      <c r="DT14" s="348"/>
      <c r="DU14" s="348"/>
      <c r="DV14" s="348"/>
      <c r="DW14" s="348"/>
      <c r="DX14" s="348"/>
      <c r="DY14" s="348"/>
      <c r="DZ14" s="348"/>
      <c r="EA14" s="348"/>
      <c r="EB14" s="348"/>
      <c r="EC14" s="348"/>
      <c r="ED14" s="348"/>
      <c r="EE14" s="348"/>
      <c r="EF14" s="348"/>
      <c r="EG14" s="348"/>
      <c r="EH14" s="348"/>
      <c r="EI14" s="348"/>
      <c r="EJ14" s="348"/>
      <c r="EK14" s="348"/>
      <c r="EL14" s="348"/>
      <c r="EM14" s="348"/>
      <c r="EN14" s="348"/>
      <c r="EO14" s="348"/>
      <c r="EP14" s="348"/>
      <c r="EQ14" s="348"/>
      <c r="ER14" s="348"/>
      <c r="ES14" s="348"/>
      <c r="ET14" s="348"/>
      <c r="EU14" s="348"/>
      <c r="EV14" s="348"/>
      <c r="EW14" s="348"/>
      <c r="EX14" s="348"/>
      <c r="EY14" s="348"/>
      <c r="EZ14" s="348"/>
      <c r="FA14" s="348"/>
      <c r="FB14" s="348"/>
      <c r="FC14" s="348"/>
      <c r="FD14" s="348"/>
      <c r="FE14" s="348"/>
      <c r="FF14" s="348"/>
      <c r="FG14" s="348"/>
      <c r="FH14" s="348"/>
      <c r="FI14" s="348"/>
      <c r="FJ14" s="348"/>
      <c r="FK14" s="348"/>
      <c r="FL14" s="348"/>
      <c r="FM14" s="348"/>
      <c r="FN14" s="348"/>
      <c r="FO14" s="348"/>
      <c r="FP14" s="348"/>
      <c r="FQ14" s="348"/>
      <c r="FR14" s="348"/>
      <c r="FS14" s="348"/>
      <c r="FT14" s="348"/>
      <c r="FU14" s="348"/>
      <c r="FV14" s="348"/>
      <c r="FW14" s="348"/>
      <c r="FX14" s="348"/>
      <c r="FY14" s="348"/>
      <c r="FZ14" s="348"/>
      <c r="GA14" s="348"/>
      <c r="GB14" s="348"/>
      <c r="GC14" s="348"/>
      <c r="GD14" s="348"/>
      <c r="GE14" s="348"/>
      <c r="GF14" s="348"/>
      <c r="GG14" s="348"/>
      <c r="GH14" s="348"/>
      <c r="GI14" s="348"/>
      <c r="GJ14" s="348"/>
      <c r="GK14" s="348"/>
      <c r="GL14" s="348"/>
      <c r="GM14" s="348"/>
      <c r="GN14" s="348"/>
      <c r="GO14" s="348"/>
      <c r="GP14" s="348"/>
      <c r="GQ14" s="348"/>
      <c r="GR14" s="348"/>
      <c r="GS14" s="348"/>
      <c r="GT14" s="348"/>
      <c r="GU14" s="348"/>
      <c r="GV14" s="348"/>
      <c r="GW14" s="348"/>
      <c r="GX14" s="348"/>
      <c r="GY14" s="348"/>
      <c r="GZ14" s="348"/>
      <c r="HA14" s="348"/>
      <c r="HB14" s="348"/>
      <c r="HC14" s="348"/>
      <c r="HD14" s="348"/>
      <c r="HE14" s="348"/>
      <c r="HF14" s="348"/>
      <c r="HG14" s="348"/>
      <c r="HH14" s="348"/>
      <c r="HI14" s="348"/>
      <c r="HJ14" s="348"/>
      <c r="HK14" s="348"/>
      <c r="HL14" s="348"/>
      <c r="HM14" s="348"/>
      <c r="HN14" s="348"/>
      <c r="HO14" s="348"/>
      <c r="HP14" s="348"/>
      <c r="HQ14" s="348"/>
      <c r="HR14" s="348"/>
      <c r="HS14" s="348"/>
      <c r="HT14" s="348"/>
      <c r="HU14" s="348"/>
      <c r="HV14" s="348"/>
      <c r="HW14" s="348"/>
      <c r="HX14" s="348"/>
      <c r="HY14" s="348"/>
      <c r="HZ14" s="348"/>
      <c r="IA14" s="348"/>
      <c r="IB14" s="348"/>
      <c r="IC14" s="348"/>
      <c r="ID14" s="348"/>
      <c r="IE14" s="348"/>
      <c r="IF14" s="348"/>
      <c r="IG14" s="348"/>
      <c r="IH14" s="348"/>
      <c r="II14" s="348"/>
      <c r="IJ14" s="348"/>
      <c r="IK14" s="348"/>
      <c r="IL14" s="348"/>
      <c r="IM14" s="348"/>
      <c r="IN14" s="348"/>
      <c r="IO14" s="348"/>
      <c r="IP14" s="348"/>
      <c r="IQ14" s="348"/>
      <c r="IR14" s="348"/>
      <c r="IS14" s="348"/>
      <c r="IT14" s="348"/>
      <c r="IU14" s="348"/>
      <c r="IV14" s="348"/>
    </row>
    <row r="15" spans="1:256" customFormat="1" ht="5.0999999999999996" customHeight="1">
      <c r="A15" s="348"/>
      <c r="B15" s="364"/>
      <c r="C15" s="348"/>
      <c r="D15" s="348"/>
      <c r="E15" s="358"/>
      <c r="F15" s="348"/>
      <c r="G15" s="365"/>
      <c r="H15" s="348"/>
      <c r="I15" s="348"/>
      <c r="J15" s="348"/>
      <c r="K15" s="348"/>
      <c r="L15" s="348"/>
      <c r="M15" s="348"/>
      <c r="N15" s="348"/>
      <c r="O15" s="348"/>
      <c r="P15" s="348"/>
      <c r="Q15" s="348"/>
      <c r="R15" s="348"/>
      <c r="S15" s="348"/>
      <c r="T15" s="348"/>
      <c r="U15" s="348"/>
      <c r="V15" s="348"/>
      <c r="W15" s="348"/>
      <c r="X15" s="348"/>
      <c r="Y15" s="348"/>
      <c r="Z15" s="348"/>
      <c r="AA15" s="348"/>
      <c r="AB15" s="348"/>
      <c r="AC15" s="348"/>
      <c r="AD15" s="348"/>
      <c r="AE15" s="348"/>
      <c r="AF15" s="348"/>
      <c r="AG15" s="348"/>
      <c r="AH15" s="348"/>
      <c r="AI15" s="348"/>
      <c r="AJ15" s="348"/>
      <c r="AK15" s="348"/>
      <c r="AL15" s="348"/>
      <c r="AM15" s="348"/>
      <c r="AN15" s="348"/>
      <c r="AO15" s="348"/>
      <c r="AP15" s="348"/>
      <c r="AQ15" s="348"/>
      <c r="AR15" s="348"/>
      <c r="AS15" s="348"/>
      <c r="AT15" s="348"/>
      <c r="AU15" s="348"/>
      <c r="AV15" s="348"/>
      <c r="AW15" s="348"/>
      <c r="AX15" s="348"/>
      <c r="AY15" s="348"/>
      <c r="AZ15" s="348"/>
      <c r="BA15" s="348"/>
      <c r="BB15" s="348"/>
      <c r="BC15" s="348"/>
      <c r="BD15" s="348"/>
      <c r="BE15" s="348"/>
      <c r="BF15" s="348"/>
      <c r="BG15" s="348"/>
      <c r="BH15" s="348"/>
      <c r="BI15" s="348"/>
      <c r="BJ15" s="348"/>
      <c r="BK15" s="348"/>
      <c r="BL15" s="348"/>
      <c r="BM15" s="348"/>
      <c r="BN15" s="348"/>
      <c r="BO15" s="348"/>
      <c r="BP15" s="348"/>
      <c r="BQ15" s="348"/>
      <c r="BR15" s="348"/>
      <c r="BS15" s="348"/>
      <c r="BT15" s="348"/>
      <c r="BU15" s="348"/>
      <c r="BV15" s="348"/>
      <c r="BW15" s="348"/>
      <c r="BX15" s="348"/>
      <c r="BY15" s="348"/>
      <c r="BZ15" s="348"/>
      <c r="CA15" s="348"/>
      <c r="CB15" s="348"/>
      <c r="CC15" s="348"/>
      <c r="CD15" s="348"/>
      <c r="CE15" s="348"/>
      <c r="CF15" s="348"/>
      <c r="CG15" s="348"/>
      <c r="CH15" s="348"/>
      <c r="CI15" s="348"/>
      <c r="CJ15" s="348"/>
      <c r="CK15" s="348"/>
      <c r="CL15" s="348"/>
      <c r="CM15" s="348"/>
      <c r="CN15" s="348"/>
      <c r="CO15" s="348"/>
      <c r="CP15" s="348"/>
      <c r="CQ15" s="348"/>
      <c r="CR15" s="348"/>
      <c r="CS15" s="348"/>
      <c r="CT15" s="348"/>
      <c r="CU15" s="348"/>
      <c r="CV15" s="348"/>
      <c r="CW15" s="348"/>
      <c r="CX15" s="348"/>
      <c r="CY15" s="348"/>
      <c r="CZ15" s="348"/>
      <c r="DA15" s="348"/>
      <c r="DB15" s="348"/>
      <c r="DC15" s="348"/>
      <c r="DD15" s="348"/>
      <c r="DE15" s="348"/>
      <c r="DF15" s="348"/>
      <c r="DG15" s="348"/>
      <c r="DH15" s="348"/>
      <c r="DI15" s="348"/>
      <c r="DJ15" s="348"/>
      <c r="DK15" s="348"/>
      <c r="DL15" s="348"/>
      <c r="DM15" s="348"/>
      <c r="DN15" s="348"/>
      <c r="DO15" s="348"/>
      <c r="DP15" s="348"/>
      <c r="DQ15" s="348"/>
      <c r="DR15" s="348"/>
      <c r="DS15" s="348"/>
      <c r="DT15" s="348"/>
      <c r="DU15" s="348"/>
      <c r="DV15" s="348"/>
      <c r="DW15" s="348"/>
      <c r="DX15" s="348"/>
      <c r="DY15" s="348"/>
      <c r="DZ15" s="348"/>
      <c r="EA15" s="348"/>
      <c r="EB15" s="348"/>
      <c r="EC15" s="348"/>
      <c r="ED15" s="348"/>
      <c r="EE15" s="348"/>
      <c r="EF15" s="348"/>
      <c r="EG15" s="348"/>
      <c r="EH15" s="348"/>
      <c r="EI15" s="348"/>
      <c r="EJ15" s="348"/>
      <c r="EK15" s="348"/>
      <c r="EL15" s="348"/>
      <c r="EM15" s="348"/>
      <c r="EN15" s="348"/>
      <c r="EO15" s="348"/>
      <c r="EP15" s="348"/>
      <c r="EQ15" s="348"/>
      <c r="ER15" s="348"/>
      <c r="ES15" s="348"/>
      <c r="ET15" s="348"/>
      <c r="EU15" s="348"/>
      <c r="EV15" s="348"/>
      <c r="EW15" s="348"/>
      <c r="EX15" s="348"/>
      <c r="EY15" s="348"/>
      <c r="EZ15" s="348"/>
      <c r="FA15" s="348"/>
      <c r="FB15" s="348"/>
      <c r="FC15" s="348"/>
      <c r="FD15" s="348"/>
      <c r="FE15" s="348"/>
      <c r="FF15" s="348"/>
      <c r="FG15" s="348"/>
      <c r="FH15" s="348"/>
      <c r="FI15" s="348"/>
      <c r="FJ15" s="348"/>
      <c r="FK15" s="348"/>
      <c r="FL15" s="348"/>
      <c r="FM15" s="348"/>
      <c r="FN15" s="348"/>
      <c r="FO15" s="348"/>
      <c r="FP15" s="348"/>
      <c r="FQ15" s="348"/>
      <c r="FR15" s="348"/>
      <c r="FS15" s="348"/>
      <c r="FT15" s="348"/>
      <c r="FU15" s="348"/>
      <c r="FV15" s="348"/>
      <c r="FW15" s="348"/>
      <c r="FX15" s="348"/>
      <c r="FY15" s="348"/>
      <c r="FZ15" s="348"/>
      <c r="GA15" s="348"/>
      <c r="GB15" s="348"/>
      <c r="GC15" s="348"/>
      <c r="GD15" s="348"/>
      <c r="GE15" s="348"/>
      <c r="GF15" s="348"/>
      <c r="GG15" s="348"/>
      <c r="GH15" s="348"/>
      <c r="GI15" s="348"/>
      <c r="GJ15" s="348"/>
      <c r="GK15" s="348"/>
      <c r="GL15" s="348"/>
      <c r="GM15" s="348"/>
      <c r="GN15" s="348"/>
      <c r="GO15" s="348"/>
      <c r="GP15" s="348"/>
      <c r="GQ15" s="348"/>
      <c r="GR15" s="348"/>
      <c r="GS15" s="348"/>
      <c r="GT15" s="348"/>
      <c r="GU15" s="348"/>
      <c r="GV15" s="348"/>
      <c r="GW15" s="348"/>
      <c r="GX15" s="348"/>
      <c r="GY15" s="348"/>
      <c r="GZ15" s="348"/>
      <c r="HA15" s="348"/>
      <c r="HB15" s="348"/>
      <c r="HC15" s="348"/>
      <c r="HD15" s="348"/>
      <c r="HE15" s="348"/>
      <c r="HF15" s="348"/>
      <c r="HG15" s="348"/>
      <c r="HH15" s="348"/>
      <c r="HI15" s="348"/>
      <c r="HJ15" s="348"/>
      <c r="HK15" s="348"/>
      <c r="HL15" s="348"/>
      <c r="HM15" s="348"/>
      <c r="HN15" s="348"/>
      <c r="HO15" s="348"/>
      <c r="HP15" s="348"/>
      <c r="HQ15" s="348"/>
      <c r="HR15" s="348"/>
      <c r="HS15" s="348"/>
      <c r="HT15" s="348"/>
      <c r="HU15" s="348"/>
      <c r="HV15" s="348"/>
      <c r="HW15" s="348"/>
      <c r="HX15" s="348"/>
      <c r="HY15" s="348"/>
      <c r="HZ15" s="348"/>
      <c r="IA15" s="348"/>
      <c r="IB15" s="348"/>
      <c r="IC15" s="348"/>
      <c r="ID15" s="348"/>
      <c r="IE15" s="348"/>
      <c r="IF15" s="348"/>
      <c r="IG15" s="348"/>
      <c r="IH15" s="348"/>
      <c r="II15" s="348"/>
      <c r="IJ15" s="348"/>
      <c r="IK15" s="348"/>
      <c r="IL15" s="348"/>
      <c r="IM15" s="348"/>
      <c r="IN15" s="348"/>
      <c r="IO15" s="348"/>
      <c r="IP15" s="348"/>
      <c r="IQ15" s="348"/>
      <c r="IR15" s="348"/>
      <c r="IS15" s="348"/>
      <c r="IT15" s="348"/>
      <c r="IU15" s="348"/>
      <c r="IV15" s="348"/>
    </row>
    <row r="16" spans="1:256" customFormat="1" ht="15" customHeight="1">
      <c r="A16" s="348"/>
      <c r="B16" s="364"/>
      <c r="C16" s="366"/>
      <c r="D16" s="348" t="s">
        <v>406</v>
      </c>
      <c r="E16" s="367">
        <v>60000000</v>
      </c>
      <c r="F16" s="355" t="s">
        <v>83</v>
      </c>
      <c r="G16" s="365"/>
      <c r="H16" s="348"/>
      <c r="I16" s="366"/>
      <c r="J16" s="366" t="s">
        <v>407</v>
      </c>
      <c r="K16" s="348"/>
      <c r="L16" s="348"/>
      <c r="M16" s="348"/>
      <c r="N16" s="348"/>
      <c r="O16" s="348"/>
      <c r="P16" s="348"/>
      <c r="Q16" s="348"/>
      <c r="R16" s="348"/>
      <c r="S16" s="348"/>
      <c r="T16" s="348"/>
      <c r="U16" s="348"/>
      <c r="V16" s="348"/>
      <c r="W16" s="348"/>
      <c r="X16" s="348"/>
      <c r="Y16" s="348"/>
      <c r="Z16" s="348"/>
      <c r="AA16" s="348"/>
      <c r="AB16" s="348"/>
      <c r="AC16" s="348"/>
      <c r="AD16" s="348"/>
      <c r="AE16" s="348"/>
      <c r="AF16" s="348"/>
      <c r="AG16" s="348"/>
      <c r="AH16" s="348"/>
      <c r="AI16" s="348"/>
      <c r="AJ16" s="348"/>
      <c r="AK16" s="348"/>
      <c r="AL16" s="348"/>
      <c r="AM16" s="348"/>
      <c r="AN16" s="348"/>
      <c r="AO16" s="348"/>
      <c r="AP16" s="348"/>
      <c r="AQ16" s="348"/>
      <c r="AR16" s="348"/>
      <c r="AS16" s="348"/>
      <c r="AT16" s="348"/>
      <c r="AU16" s="348"/>
      <c r="AV16" s="348"/>
      <c r="AW16" s="348"/>
      <c r="AX16" s="348"/>
      <c r="AY16" s="348"/>
      <c r="AZ16" s="348"/>
      <c r="BA16" s="348"/>
      <c r="BB16" s="348"/>
      <c r="BC16" s="348"/>
      <c r="BD16" s="348"/>
      <c r="BE16" s="348"/>
      <c r="BF16" s="348"/>
      <c r="BG16" s="348"/>
      <c r="BH16" s="348"/>
      <c r="BI16" s="348"/>
      <c r="BJ16" s="348"/>
      <c r="BK16" s="348"/>
      <c r="BL16" s="348"/>
      <c r="BM16" s="348"/>
      <c r="BN16" s="348"/>
      <c r="BO16" s="348"/>
      <c r="BP16" s="348"/>
      <c r="BQ16" s="348"/>
      <c r="BR16" s="348"/>
      <c r="BS16" s="348"/>
      <c r="BT16" s="348"/>
      <c r="BU16" s="348"/>
      <c r="BV16" s="348"/>
      <c r="BW16" s="348"/>
      <c r="BX16" s="348"/>
      <c r="BY16" s="348"/>
      <c r="BZ16" s="348"/>
      <c r="CA16" s="348"/>
      <c r="CB16" s="348"/>
      <c r="CC16" s="348"/>
      <c r="CD16" s="348"/>
      <c r="CE16" s="348"/>
      <c r="CF16" s="348"/>
      <c r="CG16" s="348"/>
      <c r="CH16" s="348"/>
      <c r="CI16" s="348"/>
      <c r="CJ16" s="348"/>
      <c r="CK16" s="348"/>
      <c r="CL16" s="348"/>
      <c r="CM16" s="348"/>
      <c r="CN16" s="348"/>
      <c r="CO16" s="348"/>
      <c r="CP16" s="348"/>
      <c r="CQ16" s="348"/>
      <c r="CR16" s="348"/>
      <c r="CS16" s="348"/>
      <c r="CT16" s="348"/>
      <c r="CU16" s="348"/>
      <c r="CV16" s="348"/>
      <c r="CW16" s="348"/>
      <c r="CX16" s="348"/>
      <c r="CY16" s="348"/>
      <c r="CZ16" s="348"/>
      <c r="DA16" s="348"/>
      <c r="DB16" s="348"/>
      <c r="DC16" s="348"/>
      <c r="DD16" s="348"/>
      <c r="DE16" s="348"/>
      <c r="DF16" s="348"/>
      <c r="DG16" s="348"/>
      <c r="DH16" s="348"/>
      <c r="DI16" s="348"/>
      <c r="DJ16" s="348"/>
      <c r="DK16" s="348"/>
      <c r="DL16" s="348"/>
      <c r="DM16" s="348"/>
      <c r="DN16" s="348"/>
      <c r="DO16" s="348"/>
      <c r="DP16" s="348"/>
      <c r="DQ16" s="348"/>
      <c r="DR16" s="348"/>
      <c r="DS16" s="348"/>
      <c r="DT16" s="348"/>
      <c r="DU16" s="348"/>
      <c r="DV16" s="348"/>
      <c r="DW16" s="348"/>
      <c r="DX16" s="348"/>
      <c r="DY16" s="348"/>
      <c r="DZ16" s="348"/>
      <c r="EA16" s="348"/>
      <c r="EB16" s="348"/>
      <c r="EC16" s="348"/>
      <c r="ED16" s="348"/>
      <c r="EE16" s="348"/>
      <c r="EF16" s="348"/>
      <c r="EG16" s="348"/>
      <c r="EH16" s="348"/>
      <c r="EI16" s="348"/>
      <c r="EJ16" s="348"/>
      <c r="EK16" s="348"/>
      <c r="EL16" s="348"/>
      <c r="EM16" s="348"/>
      <c r="EN16" s="348"/>
      <c r="EO16" s="348"/>
      <c r="EP16" s="348"/>
      <c r="EQ16" s="348"/>
      <c r="ER16" s="348"/>
      <c r="ES16" s="348"/>
      <c r="ET16" s="348"/>
      <c r="EU16" s="348"/>
      <c r="EV16" s="348"/>
      <c r="EW16" s="348"/>
      <c r="EX16" s="348"/>
      <c r="EY16" s="348"/>
      <c r="EZ16" s="348"/>
      <c r="FA16" s="348"/>
      <c r="FB16" s="348"/>
      <c r="FC16" s="348"/>
      <c r="FD16" s="348"/>
      <c r="FE16" s="348"/>
      <c r="FF16" s="348"/>
      <c r="FG16" s="348"/>
      <c r="FH16" s="348"/>
      <c r="FI16" s="348"/>
      <c r="FJ16" s="348"/>
      <c r="FK16" s="348"/>
      <c r="FL16" s="348"/>
      <c r="FM16" s="348"/>
      <c r="FN16" s="348"/>
      <c r="FO16" s="348"/>
      <c r="FP16" s="348"/>
      <c r="FQ16" s="348"/>
      <c r="FR16" s="348"/>
      <c r="FS16" s="348"/>
      <c r="FT16" s="348"/>
      <c r="FU16" s="348"/>
      <c r="FV16" s="348"/>
      <c r="FW16" s="348"/>
      <c r="FX16" s="348"/>
      <c r="FY16" s="348"/>
      <c r="FZ16" s="348"/>
      <c r="GA16" s="348"/>
      <c r="GB16" s="348"/>
      <c r="GC16" s="348"/>
      <c r="GD16" s="348"/>
      <c r="GE16" s="348"/>
      <c r="GF16" s="348"/>
      <c r="GG16" s="348"/>
      <c r="GH16" s="348"/>
      <c r="GI16" s="348"/>
      <c r="GJ16" s="348"/>
      <c r="GK16" s="348"/>
      <c r="GL16" s="348"/>
      <c r="GM16" s="348"/>
      <c r="GN16" s="348"/>
      <c r="GO16" s="348"/>
      <c r="GP16" s="348"/>
      <c r="GQ16" s="348"/>
      <c r="GR16" s="348"/>
      <c r="GS16" s="348"/>
      <c r="GT16" s="348"/>
      <c r="GU16" s="348"/>
      <c r="GV16" s="348"/>
      <c r="GW16" s="348"/>
      <c r="GX16" s="348"/>
      <c r="GY16" s="348"/>
      <c r="GZ16" s="348"/>
      <c r="HA16" s="348"/>
      <c r="HB16" s="348"/>
      <c r="HC16" s="348"/>
      <c r="HD16" s="348"/>
      <c r="HE16" s="348"/>
      <c r="HF16" s="348"/>
      <c r="HG16" s="348"/>
      <c r="HH16" s="348"/>
      <c r="HI16" s="348"/>
      <c r="HJ16" s="348"/>
      <c r="HK16" s="348"/>
      <c r="HL16" s="348"/>
      <c r="HM16" s="348"/>
      <c r="HN16" s="348"/>
      <c r="HO16" s="348"/>
      <c r="HP16" s="348"/>
      <c r="HQ16" s="348"/>
      <c r="HR16" s="348"/>
      <c r="HS16" s="348"/>
      <c r="HT16" s="348"/>
      <c r="HU16" s="348"/>
      <c r="HV16" s="348"/>
      <c r="HW16" s="348"/>
      <c r="HX16" s="348"/>
      <c r="HY16" s="348"/>
      <c r="HZ16" s="348"/>
      <c r="IA16" s="348"/>
      <c r="IB16" s="348"/>
      <c r="IC16" s="348"/>
      <c r="ID16" s="348"/>
      <c r="IE16" s="348"/>
      <c r="IF16" s="348"/>
      <c r="IG16" s="348"/>
      <c r="IH16" s="348"/>
      <c r="II16" s="348"/>
      <c r="IJ16" s="348"/>
      <c r="IK16" s="348"/>
      <c r="IL16" s="348"/>
      <c r="IM16" s="348"/>
      <c r="IN16" s="348"/>
      <c r="IO16" s="348"/>
      <c r="IP16" s="348"/>
      <c r="IQ16" s="348"/>
      <c r="IR16" s="348"/>
      <c r="IS16" s="348"/>
      <c r="IT16" s="348"/>
      <c r="IU16" s="348"/>
      <c r="IV16" s="348"/>
    </row>
    <row r="17" spans="1:256" customFormat="1" ht="5.0999999999999996" customHeight="1">
      <c r="A17" s="348"/>
      <c r="B17" s="364"/>
      <c r="C17" s="348"/>
      <c r="D17" s="348"/>
      <c r="E17" s="358"/>
      <c r="F17" s="355"/>
      <c r="G17" s="365"/>
      <c r="H17" s="348"/>
      <c r="I17" s="348"/>
      <c r="J17" s="348"/>
      <c r="K17" s="348"/>
      <c r="L17" s="348"/>
      <c r="M17" s="348"/>
      <c r="N17" s="348"/>
      <c r="O17" s="348"/>
      <c r="P17" s="348"/>
      <c r="Q17" s="348"/>
      <c r="R17" s="348"/>
      <c r="S17" s="348"/>
      <c r="T17" s="348"/>
      <c r="U17" s="348"/>
      <c r="V17" s="348"/>
      <c r="W17" s="348"/>
      <c r="X17" s="348"/>
      <c r="Y17" s="348"/>
      <c r="Z17" s="348"/>
      <c r="AA17" s="348"/>
      <c r="AB17" s="348"/>
      <c r="AC17" s="348"/>
      <c r="AD17" s="348"/>
      <c r="AE17" s="348"/>
      <c r="AF17" s="348"/>
      <c r="AG17" s="348"/>
      <c r="AH17" s="348"/>
      <c r="AI17" s="348"/>
      <c r="AJ17" s="348"/>
      <c r="AK17" s="348"/>
      <c r="AL17" s="348"/>
      <c r="AM17" s="348"/>
      <c r="AN17" s="348"/>
      <c r="AO17" s="348"/>
      <c r="AP17" s="348"/>
      <c r="AQ17" s="348"/>
      <c r="AR17" s="348"/>
      <c r="AS17" s="348"/>
      <c r="AT17" s="348"/>
      <c r="AU17" s="348"/>
      <c r="AV17" s="348"/>
      <c r="AW17" s="348"/>
      <c r="AX17" s="348"/>
      <c r="AY17" s="348"/>
      <c r="AZ17" s="348"/>
      <c r="BA17" s="348"/>
      <c r="BB17" s="348"/>
      <c r="BC17" s="348"/>
      <c r="BD17" s="348"/>
      <c r="BE17" s="348"/>
      <c r="BF17" s="348"/>
      <c r="BG17" s="348"/>
      <c r="BH17" s="348"/>
      <c r="BI17" s="348"/>
      <c r="BJ17" s="348"/>
      <c r="BK17" s="348"/>
      <c r="BL17" s="348"/>
      <c r="BM17" s="348"/>
      <c r="BN17" s="348"/>
      <c r="BO17" s="348"/>
      <c r="BP17" s="348"/>
      <c r="BQ17" s="348"/>
      <c r="BR17" s="348"/>
      <c r="BS17" s="348"/>
      <c r="BT17" s="348"/>
      <c r="BU17" s="348"/>
      <c r="BV17" s="348"/>
      <c r="BW17" s="348"/>
      <c r="BX17" s="348"/>
      <c r="BY17" s="348"/>
      <c r="BZ17" s="348"/>
      <c r="CA17" s="348"/>
      <c r="CB17" s="348"/>
      <c r="CC17" s="348"/>
      <c r="CD17" s="348"/>
      <c r="CE17" s="348"/>
      <c r="CF17" s="348"/>
      <c r="CG17" s="348"/>
      <c r="CH17" s="348"/>
      <c r="CI17" s="348"/>
      <c r="CJ17" s="348"/>
      <c r="CK17" s="348"/>
      <c r="CL17" s="348"/>
      <c r="CM17" s="348"/>
      <c r="CN17" s="348"/>
      <c r="CO17" s="348"/>
      <c r="CP17" s="348"/>
      <c r="CQ17" s="348"/>
      <c r="CR17" s="348"/>
      <c r="CS17" s="348"/>
      <c r="CT17" s="348"/>
      <c r="CU17" s="348"/>
      <c r="CV17" s="348"/>
      <c r="CW17" s="348"/>
      <c r="CX17" s="348"/>
      <c r="CY17" s="348"/>
      <c r="CZ17" s="348"/>
      <c r="DA17" s="348"/>
      <c r="DB17" s="348"/>
      <c r="DC17" s="348"/>
      <c r="DD17" s="348"/>
      <c r="DE17" s="348"/>
      <c r="DF17" s="348"/>
      <c r="DG17" s="348"/>
      <c r="DH17" s="348"/>
      <c r="DI17" s="348"/>
      <c r="DJ17" s="348"/>
      <c r="DK17" s="348"/>
      <c r="DL17" s="348"/>
      <c r="DM17" s="348"/>
      <c r="DN17" s="348"/>
      <c r="DO17" s="348"/>
      <c r="DP17" s="348"/>
      <c r="DQ17" s="348"/>
      <c r="DR17" s="348"/>
      <c r="DS17" s="348"/>
      <c r="DT17" s="348"/>
      <c r="DU17" s="348"/>
      <c r="DV17" s="348"/>
      <c r="DW17" s="348"/>
      <c r="DX17" s="348"/>
      <c r="DY17" s="348"/>
      <c r="DZ17" s="348"/>
      <c r="EA17" s="348"/>
      <c r="EB17" s="348"/>
      <c r="EC17" s="348"/>
      <c r="ED17" s="348"/>
      <c r="EE17" s="348"/>
      <c r="EF17" s="348"/>
      <c r="EG17" s="348"/>
      <c r="EH17" s="348"/>
      <c r="EI17" s="348"/>
      <c r="EJ17" s="348"/>
      <c r="EK17" s="348"/>
      <c r="EL17" s="348"/>
      <c r="EM17" s="348"/>
      <c r="EN17" s="348"/>
      <c r="EO17" s="348"/>
      <c r="EP17" s="348"/>
      <c r="EQ17" s="348"/>
      <c r="ER17" s="348"/>
      <c r="ES17" s="348"/>
      <c r="ET17" s="348"/>
      <c r="EU17" s="348"/>
      <c r="EV17" s="348"/>
      <c r="EW17" s="348"/>
      <c r="EX17" s="348"/>
      <c r="EY17" s="348"/>
      <c r="EZ17" s="348"/>
      <c r="FA17" s="348"/>
      <c r="FB17" s="348"/>
      <c r="FC17" s="348"/>
      <c r="FD17" s="348"/>
      <c r="FE17" s="348"/>
      <c r="FF17" s="348"/>
      <c r="FG17" s="348"/>
      <c r="FH17" s="348"/>
      <c r="FI17" s="348"/>
      <c r="FJ17" s="348"/>
      <c r="FK17" s="348"/>
      <c r="FL17" s="348"/>
      <c r="FM17" s="348"/>
      <c r="FN17" s="348"/>
      <c r="FO17" s="348"/>
      <c r="FP17" s="348"/>
      <c r="FQ17" s="348"/>
      <c r="FR17" s="348"/>
      <c r="FS17" s="348"/>
      <c r="FT17" s="348"/>
      <c r="FU17" s="348"/>
      <c r="FV17" s="348"/>
      <c r="FW17" s="348"/>
      <c r="FX17" s="348"/>
      <c r="FY17" s="348"/>
      <c r="FZ17" s="348"/>
      <c r="GA17" s="348"/>
      <c r="GB17" s="348"/>
      <c r="GC17" s="348"/>
      <c r="GD17" s="348"/>
      <c r="GE17" s="348"/>
      <c r="GF17" s="348"/>
      <c r="GG17" s="348"/>
      <c r="GH17" s="348"/>
      <c r="GI17" s="348"/>
      <c r="GJ17" s="348"/>
      <c r="GK17" s="348"/>
      <c r="GL17" s="348"/>
      <c r="GM17" s="348"/>
      <c r="GN17" s="348"/>
      <c r="GO17" s="348"/>
      <c r="GP17" s="348"/>
      <c r="GQ17" s="348"/>
      <c r="GR17" s="348"/>
      <c r="GS17" s="348"/>
      <c r="GT17" s="348"/>
      <c r="GU17" s="348"/>
      <c r="GV17" s="348"/>
      <c r="GW17" s="348"/>
      <c r="GX17" s="348"/>
      <c r="GY17" s="348"/>
      <c r="GZ17" s="348"/>
      <c r="HA17" s="348"/>
      <c r="HB17" s="348"/>
      <c r="HC17" s="348"/>
      <c r="HD17" s="348"/>
      <c r="HE17" s="348"/>
      <c r="HF17" s="348"/>
      <c r="HG17" s="348"/>
      <c r="HH17" s="348"/>
      <c r="HI17" s="348"/>
      <c r="HJ17" s="348"/>
      <c r="HK17" s="348"/>
      <c r="HL17" s="348"/>
      <c r="HM17" s="348"/>
      <c r="HN17" s="348"/>
      <c r="HO17" s="348"/>
      <c r="HP17" s="348"/>
      <c r="HQ17" s="348"/>
      <c r="HR17" s="348"/>
      <c r="HS17" s="348"/>
      <c r="HT17" s="348"/>
      <c r="HU17" s="348"/>
      <c r="HV17" s="348"/>
      <c r="HW17" s="348"/>
      <c r="HX17" s="348"/>
      <c r="HY17" s="348"/>
      <c r="HZ17" s="348"/>
      <c r="IA17" s="348"/>
      <c r="IB17" s="348"/>
      <c r="IC17" s="348"/>
      <c r="ID17" s="348"/>
      <c r="IE17" s="348"/>
      <c r="IF17" s="348"/>
      <c r="IG17" s="348"/>
      <c r="IH17" s="348"/>
      <c r="II17" s="348"/>
      <c r="IJ17" s="348"/>
      <c r="IK17" s="348"/>
      <c r="IL17" s="348"/>
      <c r="IM17" s="348"/>
      <c r="IN17" s="348"/>
      <c r="IO17" s="348"/>
      <c r="IP17" s="348"/>
      <c r="IQ17" s="348"/>
      <c r="IR17" s="348"/>
      <c r="IS17" s="348"/>
      <c r="IT17" s="348"/>
      <c r="IU17" s="348"/>
      <c r="IV17" s="348"/>
    </row>
    <row r="18" spans="1:256" customFormat="1" ht="15" customHeight="1">
      <c r="A18" s="348"/>
      <c r="B18" s="364"/>
      <c r="C18" s="348"/>
      <c r="D18" s="348" t="s">
        <v>408</v>
      </c>
      <c r="E18" s="367">
        <v>20</v>
      </c>
      <c r="F18" s="355" t="s">
        <v>409</v>
      </c>
      <c r="G18" s="365"/>
      <c r="H18" s="348"/>
      <c r="I18" s="348"/>
      <c r="J18" s="366"/>
      <c r="K18" s="348"/>
      <c r="L18" s="348"/>
      <c r="M18" s="348"/>
      <c r="N18" s="348"/>
      <c r="O18" s="348"/>
      <c r="P18" s="348"/>
      <c r="Q18" s="348"/>
      <c r="R18" s="348"/>
      <c r="S18" s="348"/>
      <c r="T18" s="348"/>
      <c r="U18" s="348"/>
      <c r="V18" s="348"/>
      <c r="W18" s="348"/>
      <c r="X18" s="348"/>
      <c r="Y18" s="348"/>
      <c r="Z18" s="348"/>
      <c r="AA18" s="348"/>
      <c r="AB18" s="348"/>
      <c r="AC18" s="348"/>
      <c r="AD18" s="348"/>
      <c r="AE18" s="348"/>
      <c r="AF18" s="348"/>
      <c r="AG18" s="348"/>
      <c r="AH18" s="348"/>
      <c r="AI18" s="348"/>
      <c r="AJ18" s="348"/>
      <c r="AK18" s="348"/>
      <c r="AL18" s="348"/>
      <c r="AM18" s="348"/>
      <c r="AN18" s="348"/>
      <c r="AO18" s="348"/>
      <c r="AP18" s="348"/>
      <c r="AQ18" s="348"/>
      <c r="AR18" s="348"/>
      <c r="AS18" s="348"/>
      <c r="AT18" s="348"/>
      <c r="AU18" s="348"/>
      <c r="AV18" s="348"/>
      <c r="AW18" s="348"/>
      <c r="AX18" s="348"/>
      <c r="AY18" s="348"/>
      <c r="AZ18" s="348"/>
      <c r="BA18" s="348"/>
      <c r="BB18" s="348"/>
      <c r="BC18" s="348"/>
      <c r="BD18" s="348"/>
      <c r="BE18" s="348"/>
      <c r="BF18" s="348"/>
      <c r="BG18" s="348"/>
      <c r="BH18" s="348"/>
      <c r="BI18" s="348"/>
      <c r="BJ18" s="348"/>
      <c r="BK18" s="348"/>
      <c r="BL18" s="348"/>
      <c r="BM18" s="348"/>
      <c r="BN18" s="348"/>
      <c r="BO18" s="348"/>
      <c r="BP18" s="348"/>
      <c r="BQ18" s="348"/>
      <c r="BR18" s="348"/>
      <c r="BS18" s="348"/>
      <c r="BT18" s="348"/>
      <c r="BU18" s="348"/>
      <c r="BV18" s="348"/>
      <c r="BW18" s="348"/>
      <c r="BX18" s="348"/>
      <c r="BY18" s="348"/>
      <c r="BZ18" s="348"/>
      <c r="CA18" s="348"/>
      <c r="CB18" s="348"/>
      <c r="CC18" s="348"/>
      <c r="CD18" s="348"/>
      <c r="CE18" s="348"/>
      <c r="CF18" s="348"/>
      <c r="CG18" s="348"/>
      <c r="CH18" s="348"/>
      <c r="CI18" s="348"/>
      <c r="CJ18" s="348"/>
      <c r="CK18" s="348"/>
      <c r="CL18" s="348"/>
      <c r="CM18" s="348"/>
      <c r="CN18" s="348"/>
      <c r="CO18" s="348"/>
      <c r="CP18" s="348"/>
      <c r="CQ18" s="348"/>
      <c r="CR18" s="348"/>
      <c r="CS18" s="348"/>
      <c r="CT18" s="348"/>
      <c r="CU18" s="348"/>
      <c r="CV18" s="348"/>
      <c r="CW18" s="348"/>
      <c r="CX18" s="348"/>
      <c r="CY18" s="348"/>
      <c r="CZ18" s="348"/>
      <c r="DA18" s="348"/>
      <c r="DB18" s="348"/>
      <c r="DC18" s="348"/>
      <c r="DD18" s="348"/>
      <c r="DE18" s="348"/>
      <c r="DF18" s="348"/>
      <c r="DG18" s="348"/>
      <c r="DH18" s="348"/>
      <c r="DI18" s="348"/>
      <c r="DJ18" s="348"/>
      <c r="DK18" s="348"/>
      <c r="DL18" s="348"/>
      <c r="DM18" s="348"/>
      <c r="DN18" s="348"/>
      <c r="DO18" s="348"/>
      <c r="DP18" s="348"/>
      <c r="DQ18" s="348"/>
      <c r="DR18" s="348"/>
      <c r="DS18" s="348"/>
      <c r="DT18" s="348"/>
      <c r="DU18" s="348"/>
      <c r="DV18" s="348"/>
      <c r="DW18" s="348"/>
      <c r="DX18" s="348"/>
      <c r="DY18" s="348"/>
      <c r="DZ18" s="348"/>
      <c r="EA18" s="348"/>
      <c r="EB18" s="348"/>
      <c r="EC18" s="348"/>
      <c r="ED18" s="348"/>
      <c r="EE18" s="348"/>
      <c r="EF18" s="348"/>
      <c r="EG18" s="348"/>
      <c r="EH18" s="348"/>
      <c r="EI18" s="348"/>
      <c r="EJ18" s="348"/>
      <c r="EK18" s="348"/>
      <c r="EL18" s="348"/>
      <c r="EM18" s="348"/>
      <c r="EN18" s="348"/>
      <c r="EO18" s="348"/>
      <c r="EP18" s="348"/>
      <c r="EQ18" s="348"/>
      <c r="ER18" s="348"/>
      <c r="ES18" s="348"/>
      <c r="ET18" s="348"/>
      <c r="EU18" s="348"/>
      <c r="EV18" s="348"/>
      <c r="EW18" s="348"/>
      <c r="EX18" s="348"/>
      <c r="EY18" s="348"/>
      <c r="EZ18" s="348"/>
      <c r="FA18" s="348"/>
      <c r="FB18" s="348"/>
      <c r="FC18" s="348"/>
      <c r="FD18" s="348"/>
      <c r="FE18" s="348"/>
      <c r="FF18" s="348"/>
      <c r="FG18" s="348"/>
      <c r="FH18" s="348"/>
      <c r="FI18" s="348"/>
      <c r="FJ18" s="348"/>
      <c r="FK18" s="348"/>
      <c r="FL18" s="348"/>
      <c r="FM18" s="348"/>
      <c r="FN18" s="348"/>
      <c r="FO18" s="348"/>
      <c r="FP18" s="348"/>
      <c r="FQ18" s="348"/>
      <c r="FR18" s="348"/>
      <c r="FS18" s="348"/>
      <c r="FT18" s="348"/>
      <c r="FU18" s="348"/>
      <c r="FV18" s="348"/>
      <c r="FW18" s="348"/>
      <c r="FX18" s="348"/>
      <c r="FY18" s="348"/>
      <c r="FZ18" s="348"/>
      <c r="GA18" s="348"/>
      <c r="GB18" s="348"/>
      <c r="GC18" s="348"/>
      <c r="GD18" s="348"/>
      <c r="GE18" s="348"/>
      <c r="GF18" s="348"/>
      <c r="GG18" s="348"/>
      <c r="GH18" s="348"/>
      <c r="GI18" s="348"/>
      <c r="GJ18" s="348"/>
      <c r="GK18" s="348"/>
      <c r="GL18" s="348"/>
      <c r="GM18" s="348"/>
      <c r="GN18" s="348"/>
      <c r="GO18" s="348"/>
      <c r="GP18" s="348"/>
      <c r="GQ18" s="348"/>
      <c r="GR18" s="348"/>
      <c r="GS18" s="348"/>
      <c r="GT18" s="348"/>
      <c r="GU18" s="348"/>
      <c r="GV18" s="348"/>
      <c r="GW18" s="348"/>
      <c r="GX18" s="348"/>
      <c r="GY18" s="348"/>
      <c r="GZ18" s="348"/>
      <c r="HA18" s="348"/>
      <c r="HB18" s="348"/>
      <c r="HC18" s="348"/>
      <c r="HD18" s="348"/>
      <c r="HE18" s="348"/>
      <c r="HF18" s="348"/>
      <c r="HG18" s="348"/>
      <c r="HH18" s="348"/>
      <c r="HI18" s="348"/>
      <c r="HJ18" s="348"/>
      <c r="HK18" s="348"/>
      <c r="HL18" s="348"/>
      <c r="HM18" s="348"/>
      <c r="HN18" s="348"/>
      <c r="HO18" s="348"/>
      <c r="HP18" s="348"/>
      <c r="HQ18" s="348"/>
      <c r="HR18" s="348"/>
      <c r="HS18" s="348"/>
      <c r="HT18" s="348"/>
      <c r="HU18" s="348"/>
      <c r="HV18" s="348"/>
      <c r="HW18" s="348"/>
      <c r="HX18" s="348"/>
      <c r="HY18" s="348"/>
      <c r="HZ18" s="348"/>
      <c r="IA18" s="348"/>
      <c r="IB18" s="348"/>
      <c r="IC18" s="348"/>
      <c r="ID18" s="348"/>
      <c r="IE18" s="348"/>
      <c r="IF18" s="348"/>
      <c r="IG18" s="348"/>
      <c r="IH18" s="348"/>
      <c r="II18" s="348"/>
      <c r="IJ18" s="348"/>
      <c r="IK18" s="348"/>
      <c r="IL18" s="348"/>
      <c r="IM18" s="348"/>
      <c r="IN18" s="348"/>
      <c r="IO18" s="348"/>
      <c r="IP18" s="348"/>
      <c r="IQ18" s="348"/>
      <c r="IR18" s="348"/>
      <c r="IS18" s="348"/>
      <c r="IT18" s="348"/>
      <c r="IU18" s="348"/>
      <c r="IV18" s="348"/>
    </row>
    <row r="19" spans="1:256" customFormat="1" ht="15" customHeight="1">
      <c r="A19" s="348"/>
      <c r="B19" s="368"/>
      <c r="C19" s="369"/>
      <c r="D19" s="369"/>
      <c r="E19" s="370"/>
      <c r="F19" s="371"/>
      <c r="G19" s="372"/>
      <c r="H19" s="348"/>
      <c r="I19" s="348"/>
      <c r="J19" s="348"/>
      <c r="K19" s="348"/>
      <c r="L19" s="348"/>
      <c r="M19" s="348"/>
      <c r="N19" s="348"/>
      <c r="O19" s="348"/>
      <c r="P19" s="348"/>
      <c r="Q19" s="348"/>
      <c r="R19" s="348"/>
      <c r="S19" s="348"/>
      <c r="T19" s="348"/>
      <c r="U19" s="348"/>
      <c r="V19" s="348"/>
      <c r="W19" s="348"/>
      <c r="X19" s="348"/>
      <c r="Y19" s="348"/>
      <c r="Z19" s="348"/>
      <c r="AA19" s="348"/>
      <c r="AB19" s="348"/>
      <c r="AC19" s="348"/>
      <c r="AD19" s="348"/>
      <c r="AE19" s="348"/>
      <c r="AF19" s="348"/>
      <c r="AG19" s="348"/>
      <c r="AH19" s="348"/>
      <c r="AI19" s="348"/>
      <c r="AJ19" s="348"/>
      <c r="AK19" s="348"/>
      <c r="AL19" s="348"/>
      <c r="AM19" s="348"/>
      <c r="AN19" s="348"/>
      <c r="AO19" s="348"/>
      <c r="AP19" s="348"/>
      <c r="AQ19" s="348"/>
      <c r="AR19" s="348"/>
      <c r="AS19" s="348"/>
      <c r="AT19" s="348"/>
      <c r="AU19" s="348"/>
      <c r="AV19" s="348"/>
      <c r="AW19" s="348"/>
      <c r="AX19" s="348"/>
      <c r="AY19" s="348"/>
      <c r="AZ19" s="348"/>
      <c r="BA19" s="348"/>
      <c r="BB19" s="348"/>
      <c r="BC19" s="348"/>
      <c r="BD19" s="348"/>
      <c r="BE19" s="348"/>
      <c r="BF19" s="348"/>
      <c r="BG19" s="348"/>
      <c r="BH19" s="348"/>
      <c r="BI19" s="348"/>
      <c r="BJ19" s="348"/>
      <c r="BK19" s="348"/>
      <c r="BL19" s="348"/>
      <c r="BM19" s="348"/>
      <c r="BN19" s="348"/>
      <c r="BO19" s="348"/>
      <c r="BP19" s="348"/>
      <c r="BQ19" s="348"/>
      <c r="BR19" s="348"/>
      <c r="BS19" s="348"/>
      <c r="BT19" s="348"/>
      <c r="BU19" s="348"/>
      <c r="BV19" s="348"/>
      <c r="BW19" s="348"/>
      <c r="BX19" s="348"/>
      <c r="BY19" s="348"/>
      <c r="BZ19" s="348"/>
      <c r="CA19" s="348"/>
      <c r="CB19" s="348"/>
      <c r="CC19" s="348"/>
      <c r="CD19" s="348"/>
      <c r="CE19" s="348"/>
      <c r="CF19" s="348"/>
      <c r="CG19" s="348"/>
      <c r="CH19" s="348"/>
      <c r="CI19" s="348"/>
      <c r="CJ19" s="348"/>
      <c r="CK19" s="348"/>
      <c r="CL19" s="348"/>
      <c r="CM19" s="348"/>
      <c r="CN19" s="348"/>
      <c r="CO19" s="348"/>
      <c r="CP19" s="348"/>
      <c r="CQ19" s="348"/>
      <c r="CR19" s="348"/>
      <c r="CS19" s="348"/>
      <c r="CT19" s="348"/>
      <c r="CU19" s="348"/>
      <c r="CV19" s="348"/>
      <c r="CW19" s="348"/>
      <c r="CX19" s="348"/>
      <c r="CY19" s="348"/>
      <c r="CZ19" s="348"/>
      <c r="DA19" s="348"/>
      <c r="DB19" s="348"/>
      <c r="DC19" s="348"/>
      <c r="DD19" s="348"/>
      <c r="DE19" s="348"/>
      <c r="DF19" s="348"/>
      <c r="DG19" s="348"/>
      <c r="DH19" s="348"/>
      <c r="DI19" s="348"/>
      <c r="DJ19" s="348"/>
      <c r="DK19" s="348"/>
      <c r="DL19" s="348"/>
      <c r="DM19" s="348"/>
      <c r="DN19" s="348"/>
      <c r="DO19" s="348"/>
      <c r="DP19" s="348"/>
      <c r="DQ19" s="348"/>
      <c r="DR19" s="348"/>
      <c r="DS19" s="348"/>
      <c r="DT19" s="348"/>
      <c r="DU19" s="348"/>
      <c r="DV19" s="348"/>
      <c r="DW19" s="348"/>
      <c r="DX19" s="348"/>
      <c r="DY19" s="348"/>
      <c r="DZ19" s="348"/>
      <c r="EA19" s="348"/>
      <c r="EB19" s="348"/>
      <c r="EC19" s="348"/>
      <c r="ED19" s="348"/>
      <c r="EE19" s="348"/>
      <c r="EF19" s="348"/>
      <c r="EG19" s="348"/>
      <c r="EH19" s="348"/>
      <c r="EI19" s="348"/>
      <c r="EJ19" s="348"/>
      <c r="EK19" s="348"/>
      <c r="EL19" s="348"/>
      <c r="EM19" s="348"/>
      <c r="EN19" s="348"/>
      <c r="EO19" s="348"/>
      <c r="EP19" s="348"/>
      <c r="EQ19" s="348"/>
      <c r="ER19" s="348"/>
      <c r="ES19" s="348"/>
      <c r="ET19" s="348"/>
      <c r="EU19" s="348"/>
      <c r="EV19" s="348"/>
      <c r="EW19" s="348"/>
      <c r="EX19" s="348"/>
      <c r="EY19" s="348"/>
      <c r="EZ19" s="348"/>
      <c r="FA19" s="348"/>
      <c r="FB19" s="348"/>
      <c r="FC19" s="348"/>
      <c r="FD19" s="348"/>
      <c r="FE19" s="348"/>
      <c r="FF19" s="348"/>
      <c r="FG19" s="348"/>
      <c r="FH19" s="348"/>
      <c r="FI19" s="348"/>
      <c r="FJ19" s="348"/>
      <c r="FK19" s="348"/>
      <c r="FL19" s="348"/>
      <c r="FM19" s="348"/>
      <c r="FN19" s="348"/>
      <c r="FO19" s="348"/>
      <c r="FP19" s="348"/>
      <c r="FQ19" s="348"/>
      <c r="FR19" s="348"/>
      <c r="FS19" s="348"/>
      <c r="FT19" s="348"/>
      <c r="FU19" s="348"/>
      <c r="FV19" s="348"/>
      <c r="FW19" s="348"/>
      <c r="FX19" s="348"/>
      <c r="FY19" s="348"/>
      <c r="FZ19" s="348"/>
      <c r="GA19" s="348"/>
      <c r="GB19" s="348"/>
      <c r="GC19" s="348"/>
      <c r="GD19" s="348"/>
      <c r="GE19" s="348"/>
      <c r="GF19" s="348"/>
      <c r="GG19" s="348"/>
      <c r="GH19" s="348"/>
      <c r="GI19" s="348"/>
      <c r="GJ19" s="348"/>
      <c r="GK19" s="348"/>
      <c r="GL19" s="348"/>
      <c r="GM19" s="348"/>
      <c r="GN19" s="348"/>
      <c r="GO19" s="348"/>
      <c r="GP19" s="348"/>
      <c r="GQ19" s="348"/>
      <c r="GR19" s="348"/>
      <c r="GS19" s="348"/>
      <c r="GT19" s="348"/>
      <c r="GU19" s="348"/>
      <c r="GV19" s="348"/>
      <c r="GW19" s="348"/>
      <c r="GX19" s="348"/>
      <c r="GY19" s="348"/>
      <c r="GZ19" s="348"/>
      <c r="HA19" s="348"/>
      <c r="HB19" s="348"/>
      <c r="HC19" s="348"/>
      <c r="HD19" s="348"/>
      <c r="HE19" s="348"/>
      <c r="HF19" s="348"/>
      <c r="HG19" s="348"/>
      <c r="HH19" s="348"/>
      <c r="HI19" s="348"/>
      <c r="HJ19" s="348"/>
      <c r="HK19" s="348"/>
      <c r="HL19" s="348"/>
      <c r="HM19" s="348"/>
      <c r="HN19" s="348"/>
      <c r="HO19" s="348"/>
      <c r="HP19" s="348"/>
      <c r="HQ19" s="348"/>
      <c r="HR19" s="348"/>
      <c r="HS19" s="348"/>
      <c r="HT19" s="348"/>
      <c r="HU19" s="348"/>
      <c r="HV19" s="348"/>
      <c r="HW19" s="348"/>
      <c r="HX19" s="348"/>
      <c r="HY19" s="348"/>
      <c r="HZ19" s="348"/>
      <c r="IA19" s="348"/>
      <c r="IB19" s="348"/>
      <c r="IC19" s="348"/>
      <c r="ID19" s="348"/>
      <c r="IE19" s="348"/>
      <c r="IF19" s="348"/>
      <c r="IG19" s="348"/>
      <c r="IH19" s="348"/>
      <c r="II19" s="348"/>
      <c r="IJ19" s="348"/>
      <c r="IK19" s="348"/>
      <c r="IL19" s="348"/>
      <c r="IM19" s="348"/>
      <c r="IN19" s="348"/>
      <c r="IO19" s="348"/>
      <c r="IP19" s="348"/>
      <c r="IQ19" s="348"/>
      <c r="IR19" s="348"/>
      <c r="IS19" s="348"/>
      <c r="IT19" s="348"/>
      <c r="IU19" s="348"/>
      <c r="IV19" s="348"/>
    </row>
    <row r="20" spans="1:256" customFormat="1" ht="15" customHeight="1">
      <c r="A20" s="348"/>
      <c r="B20" s="348"/>
      <c r="C20" s="348"/>
      <c r="D20" s="348"/>
      <c r="E20" s="358"/>
      <c r="F20" s="355"/>
      <c r="G20" s="348"/>
      <c r="H20" s="348"/>
      <c r="I20" s="348"/>
      <c r="J20" s="348"/>
      <c r="K20" s="348"/>
      <c r="L20" s="348"/>
      <c r="M20" s="348"/>
      <c r="N20" s="348"/>
      <c r="O20" s="348"/>
      <c r="P20" s="348"/>
      <c r="Q20" s="348"/>
      <c r="R20" s="348"/>
      <c r="S20" s="348"/>
      <c r="T20" s="348"/>
      <c r="U20" s="348"/>
      <c r="V20" s="348"/>
      <c r="W20" s="348"/>
      <c r="X20" s="348"/>
      <c r="Y20" s="348"/>
      <c r="Z20" s="348"/>
      <c r="AA20" s="348"/>
      <c r="AB20" s="348"/>
      <c r="AC20" s="348"/>
      <c r="AD20" s="348"/>
      <c r="AE20" s="348"/>
      <c r="AF20" s="348"/>
      <c r="AG20" s="348"/>
      <c r="AH20" s="348"/>
      <c r="AI20" s="348"/>
      <c r="AJ20" s="348"/>
      <c r="AK20" s="348"/>
      <c r="AL20" s="348"/>
      <c r="AM20" s="348"/>
      <c r="AN20" s="348"/>
      <c r="AO20" s="348"/>
      <c r="AP20" s="348"/>
      <c r="AQ20" s="348"/>
      <c r="AR20" s="348"/>
      <c r="AS20" s="348"/>
      <c r="AT20" s="348"/>
      <c r="AU20" s="348"/>
      <c r="AV20" s="348"/>
      <c r="AW20" s="348"/>
      <c r="AX20" s="348"/>
      <c r="AY20" s="348"/>
      <c r="AZ20" s="348"/>
      <c r="BA20" s="348"/>
      <c r="BB20" s="348"/>
      <c r="BC20" s="348"/>
      <c r="BD20" s="348"/>
      <c r="BE20" s="348"/>
      <c r="BF20" s="348"/>
      <c r="BG20" s="348"/>
      <c r="BH20" s="348"/>
      <c r="BI20" s="348"/>
      <c r="BJ20" s="348"/>
      <c r="BK20" s="348"/>
      <c r="BL20" s="348"/>
      <c r="BM20" s="348"/>
      <c r="BN20" s="348"/>
      <c r="BO20" s="348"/>
      <c r="BP20" s="348"/>
      <c r="BQ20" s="348"/>
      <c r="BR20" s="348"/>
      <c r="BS20" s="348"/>
      <c r="BT20" s="348"/>
      <c r="BU20" s="348"/>
      <c r="BV20" s="348"/>
      <c r="BW20" s="348"/>
      <c r="BX20" s="348"/>
      <c r="BY20" s="348"/>
      <c r="BZ20" s="348"/>
      <c r="CA20" s="348"/>
      <c r="CB20" s="348"/>
      <c r="CC20" s="348"/>
      <c r="CD20" s="348"/>
      <c r="CE20" s="348"/>
      <c r="CF20" s="348"/>
      <c r="CG20" s="348"/>
      <c r="CH20" s="348"/>
      <c r="CI20" s="348"/>
      <c r="CJ20" s="348"/>
      <c r="CK20" s="348"/>
      <c r="CL20" s="348"/>
      <c r="CM20" s="348"/>
      <c r="CN20" s="348"/>
      <c r="CO20" s="348"/>
      <c r="CP20" s="348"/>
      <c r="CQ20" s="348"/>
      <c r="CR20" s="348"/>
      <c r="CS20" s="348"/>
      <c r="CT20" s="348"/>
      <c r="CU20" s="348"/>
      <c r="CV20" s="348"/>
      <c r="CW20" s="348"/>
      <c r="CX20" s="348"/>
      <c r="CY20" s="348"/>
      <c r="CZ20" s="348"/>
      <c r="DA20" s="348"/>
      <c r="DB20" s="348"/>
      <c r="DC20" s="348"/>
      <c r="DD20" s="348"/>
      <c r="DE20" s="348"/>
      <c r="DF20" s="348"/>
      <c r="DG20" s="348"/>
      <c r="DH20" s="348"/>
      <c r="DI20" s="348"/>
      <c r="DJ20" s="348"/>
      <c r="DK20" s="348"/>
      <c r="DL20" s="348"/>
      <c r="DM20" s="348"/>
      <c r="DN20" s="348"/>
      <c r="DO20" s="348"/>
      <c r="DP20" s="348"/>
      <c r="DQ20" s="348"/>
      <c r="DR20" s="348"/>
      <c r="DS20" s="348"/>
      <c r="DT20" s="348"/>
      <c r="DU20" s="348"/>
      <c r="DV20" s="348"/>
      <c r="DW20" s="348"/>
      <c r="DX20" s="348"/>
      <c r="DY20" s="348"/>
      <c r="DZ20" s="348"/>
      <c r="EA20" s="348"/>
      <c r="EB20" s="348"/>
      <c r="EC20" s="348"/>
      <c r="ED20" s="348"/>
      <c r="EE20" s="348"/>
      <c r="EF20" s="348"/>
      <c r="EG20" s="348"/>
      <c r="EH20" s="348"/>
      <c r="EI20" s="348"/>
      <c r="EJ20" s="348"/>
      <c r="EK20" s="348"/>
      <c r="EL20" s="348"/>
      <c r="EM20" s="348"/>
      <c r="EN20" s="348"/>
      <c r="EO20" s="348"/>
      <c r="EP20" s="348"/>
      <c r="EQ20" s="348"/>
      <c r="ER20" s="348"/>
      <c r="ES20" s="348"/>
      <c r="ET20" s="348"/>
      <c r="EU20" s="348"/>
      <c r="EV20" s="348"/>
      <c r="EW20" s="348"/>
      <c r="EX20" s="348"/>
      <c r="EY20" s="348"/>
      <c r="EZ20" s="348"/>
      <c r="FA20" s="348"/>
      <c r="FB20" s="348"/>
      <c r="FC20" s="348"/>
      <c r="FD20" s="348"/>
      <c r="FE20" s="348"/>
      <c r="FF20" s="348"/>
      <c r="FG20" s="348"/>
      <c r="FH20" s="348"/>
      <c r="FI20" s="348"/>
      <c r="FJ20" s="348"/>
      <c r="FK20" s="348"/>
      <c r="FL20" s="348"/>
      <c r="FM20" s="348"/>
      <c r="FN20" s="348"/>
      <c r="FO20" s="348"/>
      <c r="FP20" s="348"/>
      <c r="FQ20" s="348"/>
      <c r="FR20" s="348"/>
      <c r="FS20" s="348"/>
      <c r="FT20" s="348"/>
      <c r="FU20" s="348"/>
      <c r="FV20" s="348"/>
      <c r="FW20" s="348"/>
      <c r="FX20" s="348"/>
      <c r="FY20" s="348"/>
      <c r="FZ20" s="348"/>
      <c r="GA20" s="348"/>
      <c r="GB20" s="348"/>
      <c r="GC20" s="348"/>
      <c r="GD20" s="348"/>
      <c r="GE20" s="348"/>
      <c r="GF20" s="348"/>
      <c r="GG20" s="348"/>
      <c r="GH20" s="348"/>
      <c r="GI20" s="348"/>
      <c r="GJ20" s="348"/>
      <c r="GK20" s="348"/>
      <c r="GL20" s="348"/>
      <c r="GM20" s="348"/>
      <c r="GN20" s="348"/>
      <c r="GO20" s="348"/>
      <c r="GP20" s="348"/>
      <c r="GQ20" s="348"/>
      <c r="GR20" s="348"/>
      <c r="GS20" s="348"/>
      <c r="GT20" s="348"/>
      <c r="GU20" s="348"/>
      <c r="GV20" s="348"/>
      <c r="GW20" s="348"/>
      <c r="GX20" s="348"/>
      <c r="GY20" s="348"/>
      <c r="GZ20" s="348"/>
      <c r="HA20" s="348"/>
      <c r="HB20" s="348"/>
      <c r="HC20" s="348"/>
      <c r="HD20" s="348"/>
      <c r="HE20" s="348"/>
      <c r="HF20" s="348"/>
      <c r="HG20" s="348"/>
      <c r="HH20" s="348"/>
      <c r="HI20" s="348"/>
      <c r="HJ20" s="348"/>
      <c r="HK20" s="348"/>
      <c r="HL20" s="348"/>
      <c r="HM20" s="348"/>
      <c r="HN20" s="348"/>
      <c r="HO20" s="348"/>
      <c r="HP20" s="348"/>
      <c r="HQ20" s="348"/>
      <c r="HR20" s="348"/>
      <c r="HS20" s="348"/>
      <c r="HT20" s="348"/>
      <c r="HU20" s="348"/>
      <c r="HV20" s="348"/>
      <c r="HW20" s="348"/>
      <c r="HX20" s="348"/>
      <c r="HY20" s="348"/>
      <c r="HZ20" s="348"/>
      <c r="IA20" s="348"/>
      <c r="IB20" s="348"/>
      <c r="IC20" s="348"/>
      <c r="ID20" s="348"/>
      <c r="IE20" s="348"/>
      <c r="IF20" s="348"/>
      <c r="IG20" s="348"/>
      <c r="IH20" s="348"/>
      <c r="II20" s="348"/>
      <c r="IJ20" s="348"/>
      <c r="IK20" s="348"/>
      <c r="IL20" s="348"/>
      <c r="IM20" s="348"/>
      <c r="IN20" s="348"/>
      <c r="IO20" s="348"/>
      <c r="IP20" s="348"/>
      <c r="IQ20" s="348"/>
      <c r="IR20" s="348"/>
      <c r="IS20" s="348"/>
      <c r="IT20" s="348"/>
      <c r="IU20" s="348"/>
      <c r="IV20" s="348"/>
    </row>
    <row r="21" spans="1:256" customFormat="1" ht="15" customHeight="1">
      <c r="A21" s="348"/>
      <c r="B21" s="359"/>
      <c r="C21" s="360"/>
      <c r="D21" s="360"/>
      <c r="E21" s="362"/>
      <c r="F21" s="373"/>
      <c r="G21" s="363"/>
      <c r="H21" s="348"/>
      <c r="I21" s="348"/>
      <c r="J21" s="348"/>
      <c r="K21" s="348"/>
      <c r="L21" s="348"/>
      <c r="M21" s="348"/>
      <c r="N21" s="348"/>
      <c r="O21" s="348"/>
      <c r="P21" s="348"/>
      <c r="Q21" s="348"/>
      <c r="R21" s="348"/>
      <c r="S21" s="348"/>
      <c r="T21" s="348"/>
      <c r="U21" s="348"/>
      <c r="V21" s="348"/>
      <c r="W21" s="348"/>
      <c r="X21" s="348"/>
      <c r="Y21" s="348"/>
      <c r="Z21" s="348"/>
      <c r="AA21" s="348"/>
      <c r="AB21" s="348"/>
      <c r="AC21" s="348"/>
      <c r="AD21" s="348"/>
      <c r="AE21" s="348"/>
      <c r="AF21" s="348"/>
      <c r="AG21" s="348"/>
      <c r="AH21" s="348"/>
      <c r="AI21" s="348"/>
      <c r="AJ21" s="348"/>
      <c r="AK21" s="348"/>
      <c r="AL21" s="348"/>
      <c r="AM21" s="348"/>
      <c r="AN21" s="348"/>
      <c r="AO21" s="348"/>
      <c r="AP21" s="348"/>
      <c r="AQ21" s="348"/>
      <c r="AR21" s="348"/>
      <c r="AS21" s="348"/>
      <c r="AT21" s="348"/>
      <c r="AU21" s="348"/>
      <c r="AV21" s="348"/>
      <c r="AW21" s="348"/>
      <c r="AX21" s="348"/>
      <c r="AY21" s="348"/>
      <c r="AZ21" s="348"/>
      <c r="BA21" s="348"/>
      <c r="BB21" s="348"/>
      <c r="BC21" s="348"/>
      <c r="BD21" s="348"/>
      <c r="BE21" s="348"/>
      <c r="BF21" s="348"/>
      <c r="BG21" s="348"/>
      <c r="BH21" s="348"/>
      <c r="BI21" s="348"/>
      <c r="BJ21" s="348"/>
      <c r="BK21" s="348"/>
      <c r="BL21" s="348"/>
      <c r="BM21" s="348"/>
      <c r="BN21" s="348"/>
      <c r="BO21" s="348"/>
      <c r="BP21" s="348"/>
      <c r="BQ21" s="348"/>
      <c r="BR21" s="348"/>
      <c r="BS21" s="348"/>
      <c r="BT21" s="348"/>
      <c r="BU21" s="348"/>
      <c r="BV21" s="348"/>
      <c r="BW21" s="348"/>
      <c r="BX21" s="348"/>
      <c r="BY21" s="348"/>
      <c r="BZ21" s="348"/>
      <c r="CA21" s="348"/>
      <c r="CB21" s="348"/>
      <c r="CC21" s="348"/>
      <c r="CD21" s="348"/>
      <c r="CE21" s="348"/>
      <c r="CF21" s="348"/>
      <c r="CG21" s="348"/>
      <c r="CH21" s="348"/>
      <c r="CI21" s="348"/>
      <c r="CJ21" s="348"/>
      <c r="CK21" s="348"/>
      <c r="CL21" s="348"/>
      <c r="CM21" s="348"/>
      <c r="CN21" s="348"/>
      <c r="CO21" s="348"/>
      <c r="CP21" s="348"/>
      <c r="CQ21" s="348"/>
      <c r="CR21" s="348"/>
      <c r="CS21" s="348"/>
      <c r="CT21" s="348"/>
      <c r="CU21" s="348"/>
      <c r="CV21" s="348"/>
      <c r="CW21" s="348"/>
      <c r="CX21" s="348"/>
      <c r="CY21" s="348"/>
      <c r="CZ21" s="348"/>
      <c r="DA21" s="348"/>
      <c r="DB21" s="348"/>
      <c r="DC21" s="348"/>
      <c r="DD21" s="348"/>
      <c r="DE21" s="348"/>
      <c r="DF21" s="348"/>
      <c r="DG21" s="348"/>
      <c r="DH21" s="348"/>
      <c r="DI21" s="348"/>
      <c r="DJ21" s="348"/>
      <c r="DK21" s="348"/>
      <c r="DL21" s="348"/>
      <c r="DM21" s="348"/>
      <c r="DN21" s="348"/>
      <c r="DO21" s="348"/>
      <c r="DP21" s="348"/>
      <c r="DQ21" s="348"/>
      <c r="DR21" s="348"/>
      <c r="DS21" s="348"/>
      <c r="DT21" s="348"/>
      <c r="DU21" s="348"/>
      <c r="DV21" s="348"/>
      <c r="DW21" s="348"/>
      <c r="DX21" s="348"/>
      <c r="DY21" s="348"/>
      <c r="DZ21" s="348"/>
      <c r="EA21" s="348"/>
      <c r="EB21" s="348"/>
      <c r="EC21" s="348"/>
      <c r="ED21" s="348"/>
      <c r="EE21" s="348"/>
      <c r="EF21" s="348"/>
      <c r="EG21" s="348"/>
      <c r="EH21" s="348"/>
      <c r="EI21" s="348"/>
      <c r="EJ21" s="348"/>
      <c r="EK21" s="348"/>
      <c r="EL21" s="348"/>
      <c r="EM21" s="348"/>
      <c r="EN21" s="348"/>
      <c r="EO21" s="348"/>
      <c r="EP21" s="348"/>
      <c r="EQ21" s="348"/>
      <c r="ER21" s="348"/>
      <c r="ES21" s="348"/>
      <c r="ET21" s="348"/>
      <c r="EU21" s="348"/>
      <c r="EV21" s="348"/>
      <c r="EW21" s="348"/>
      <c r="EX21" s="348"/>
      <c r="EY21" s="348"/>
      <c r="EZ21" s="348"/>
      <c r="FA21" s="348"/>
      <c r="FB21" s="348"/>
      <c r="FC21" s="348"/>
      <c r="FD21" s="348"/>
      <c r="FE21" s="348"/>
      <c r="FF21" s="348"/>
      <c r="FG21" s="348"/>
      <c r="FH21" s="348"/>
      <c r="FI21" s="348"/>
      <c r="FJ21" s="348"/>
      <c r="FK21" s="348"/>
      <c r="FL21" s="348"/>
      <c r="FM21" s="348"/>
      <c r="FN21" s="348"/>
      <c r="FO21" s="348"/>
      <c r="FP21" s="348"/>
      <c r="FQ21" s="348"/>
      <c r="FR21" s="348"/>
      <c r="FS21" s="348"/>
      <c r="FT21" s="348"/>
      <c r="FU21" s="348"/>
      <c r="FV21" s="348"/>
      <c r="FW21" s="348"/>
      <c r="FX21" s="348"/>
      <c r="FY21" s="348"/>
      <c r="FZ21" s="348"/>
      <c r="GA21" s="348"/>
      <c r="GB21" s="348"/>
      <c r="GC21" s="348"/>
      <c r="GD21" s="348"/>
      <c r="GE21" s="348"/>
      <c r="GF21" s="348"/>
      <c r="GG21" s="348"/>
      <c r="GH21" s="348"/>
      <c r="GI21" s="348"/>
      <c r="GJ21" s="348"/>
      <c r="GK21" s="348"/>
      <c r="GL21" s="348"/>
      <c r="GM21" s="348"/>
      <c r="GN21" s="348"/>
      <c r="GO21" s="348"/>
      <c r="GP21" s="348"/>
      <c r="GQ21" s="348"/>
      <c r="GR21" s="348"/>
      <c r="GS21" s="348"/>
      <c r="GT21" s="348"/>
      <c r="GU21" s="348"/>
      <c r="GV21" s="348"/>
      <c r="GW21" s="348"/>
      <c r="GX21" s="348"/>
      <c r="GY21" s="348"/>
      <c r="GZ21" s="348"/>
      <c r="HA21" s="348"/>
      <c r="HB21" s="348"/>
      <c r="HC21" s="348"/>
      <c r="HD21" s="348"/>
      <c r="HE21" s="348"/>
      <c r="HF21" s="348"/>
      <c r="HG21" s="348"/>
      <c r="HH21" s="348"/>
      <c r="HI21" s="348"/>
      <c r="HJ21" s="348"/>
      <c r="HK21" s="348"/>
      <c r="HL21" s="348"/>
      <c r="HM21" s="348"/>
      <c r="HN21" s="348"/>
      <c r="HO21" s="348"/>
      <c r="HP21" s="348"/>
      <c r="HQ21" s="348"/>
      <c r="HR21" s="348"/>
      <c r="HS21" s="348"/>
      <c r="HT21" s="348"/>
      <c r="HU21" s="348"/>
      <c r="HV21" s="348"/>
      <c r="HW21" s="348"/>
      <c r="HX21" s="348"/>
      <c r="HY21" s="348"/>
      <c r="HZ21" s="348"/>
      <c r="IA21" s="348"/>
      <c r="IB21" s="348"/>
      <c r="IC21" s="348"/>
      <c r="ID21" s="348"/>
      <c r="IE21" s="348"/>
      <c r="IF21" s="348"/>
      <c r="IG21" s="348"/>
      <c r="IH21" s="348"/>
      <c r="II21" s="348"/>
      <c r="IJ21" s="348"/>
      <c r="IK21" s="348"/>
      <c r="IL21" s="348"/>
      <c r="IM21" s="348"/>
      <c r="IN21" s="348"/>
      <c r="IO21" s="348"/>
      <c r="IP21" s="348"/>
      <c r="IQ21" s="348"/>
      <c r="IR21" s="348"/>
      <c r="IS21" s="348"/>
      <c r="IT21" s="348"/>
      <c r="IU21" s="348"/>
      <c r="IV21" s="348"/>
    </row>
    <row r="22" spans="1:256" customFormat="1" ht="15" customHeight="1">
      <c r="A22" s="348"/>
      <c r="B22" s="364"/>
      <c r="C22" s="348" t="s">
        <v>410</v>
      </c>
      <c r="D22" s="366"/>
      <c r="E22" s="374"/>
      <c r="F22" s="355"/>
      <c r="G22" s="375"/>
      <c r="H22" s="376"/>
      <c r="I22" s="376"/>
      <c r="J22" s="376"/>
      <c r="K22" s="376"/>
      <c r="L22" s="376"/>
      <c r="M22" s="376"/>
      <c r="N22" s="376"/>
      <c r="O22" s="376"/>
      <c r="P22" s="376"/>
      <c r="Q22" s="376"/>
      <c r="R22" s="376"/>
      <c r="S22" s="376"/>
      <c r="T22" s="376"/>
      <c r="U22" s="376"/>
      <c r="V22" s="376"/>
      <c r="W22" s="376"/>
      <c r="X22" s="376"/>
      <c r="Y22" s="376"/>
      <c r="Z22" s="377" t="b">
        <v>0</v>
      </c>
      <c r="AA22" s="348"/>
      <c r="AB22" s="348"/>
      <c r="AC22" s="348"/>
      <c r="AD22" s="348"/>
      <c r="AE22" s="348"/>
      <c r="AF22" s="348"/>
      <c r="AG22" s="348"/>
      <c r="AH22" s="348"/>
      <c r="AI22" s="348"/>
      <c r="AJ22" s="348"/>
      <c r="AK22" s="348"/>
      <c r="AL22" s="348"/>
      <c r="AM22" s="348"/>
      <c r="AN22" s="348"/>
      <c r="AO22" s="348"/>
      <c r="AP22" s="348"/>
      <c r="AQ22" s="348"/>
      <c r="AR22" s="348"/>
      <c r="AS22" s="348"/>
      <c r="AT22" s="348"/>
      <c r="AU22" s="348"/>
      <c r="AV22" s="348"/>
      <c r="AW22" s="348"/>
      <c r="AX22" s="348"/>
      <c r="AY22" s="348"/>
      <c r="AZ22" s="348"/>
      <c r="BA22" s="348"/>
      <c r="BB22" s="348"/>
      <c r="BC22" s="348"/>
      <c r="BD22" s="348"/>
      <c r="BE22" s="348"/>
      <c r="BF22" s="348"/>
      <c r="BG22" s="348"/>
      <c r="BH22" s="348"/>
      <c r="BI22" s="348"/>
      <c r="BJ22" s="348"/>
      <c r="BK22" s="348"/>
      <c r="BL22" s="348"/>
      <c r="BM22" s="348"/>
      <c r="BN22" s="348"/>
      <c r="BO22" s="348"/>
      <c r="BP22" s="348"/>
      <c r="BQ22" s="348"/>
      <c r="BR22" s="348"/>
      <c r="BS22" s="348"/>
      <c r="BT22" s="348"/>
      <c r="BU22" s="348"/>
      <c r="BV22" s="348"/>
      <c r="BW22" s="348"/>
      <c r="BX22" s="348"/>
      <c r="BY22" s="348"/>
      <c r="BZ22" s="348"/>
      <c r="CA22" s="348"/>
      <c r="CB22" s="348"/>
      <c r="CC22" s="348"/>
      <c r="CD22" s="348"/>
      <c r="CE22" s="348"/>
      <c r="CF22" s="348"/>
      <c r="CG22" s="348"/>
      <c r="CH22" s="348"/>
      <c r="CI22" s="348"/>
      <c r="CJ22" s="348"/>
      <c r="CK22" s="348"/>
      <c r="CL22" s="348"/>
      <c r="CM22" s="348"/>
      <c r="CN22" s="348"/>
      <c r="CO22" s="348"/>
      <c r="CP22" s="348"/>
      <c r="CQ22" s="348"/>
      <c r="CR22" s="348"/>
      <c r="CS22" s="348"/>
      <c r="CT22" s="348"/>
      <c r="CU22" s="348"/>
      <c r="CV22" s="348"/>
      <c r="CW22" s="348"/>
      <c r="CX22" s="348"/>
      <c r="CY22" s="348"/>
      <c r="CZ22" s="348"/>
      <c r="DA22" s="348"/>
      <c r="DB22" s="348"/>
      <c r="DC22" s="348"/>
      <c r="DD22" s="348"/>
      <c r="DE22" s="348"/>
      <c r="DF22" s="348"/>
      <c r="DG22" s="348"/>
      <c r="DH22" s="348"/>
      <c r="DI22" s="348"/>
      <c r="DJ22" s="348"/>
      <c r="DK22" s="348"/>
      <c r="DL22" s="348"/>
      <c r="DM22" s="348"/>
      <c r="DN22" s="348"/>
      <c r="DO22" s="348"/>
      <c r="DP22" s="348"/>
      <c r="DQ22" s="348"/>
      <c r="DR22" s="348"/>
      <c r="DS22" s="348"/>
      <c r="DT22" s="348"/>
      <c r="DU22" s="348"/>
      <c r="DV22" s="348"/>
      <c r="DW22" s="348"/>
      <c r="DX22" s="348"/>
      <c r="DY22" s="348"/>
      <c r="DZ22" s="348"/>
      <c r="EA22" s="348"/>
      <c r="EB22" s="348"/>
      <c r="EC22" s="348"/>
      <c r="ED22" s="348"/>
      <c r="EE22" s="348"/>
      <c r="EF22" s="348"/>
      <c r="EG22" s="348"/>
      <c r="EH22" s="348"/>
      <c r="EI22" s="348"/>
      <c r="EJ22" s="348"/>
      <c r="EK22" s="348"/>
      <c r="EL22" s="348"/>
      <c r="EM22" s="348"/>
      <c r="EN22" s="348"/>
      <c r="EO22" s="348"/>
      <c r="EP22" s="348"/>
      <c r="EQ22" s="348"/>
      <c r="ER22" s="348"/>
      <c r="ES22" s="348"/>
      <c r="ET22" s="348"/>
      <c r="EU22" s="348"/>
      <c r="EV22" s="348"/>
      <c r="EW22" s="348"/>
      <c r="EX22" s="348"/>
      <c r="EY22" s="348"/>
      <c r="EZ22" s="348"/>
      <c r="FA22" s="348"/>
      <c r="FB22" s="348"/>
      <c r="FC22" s="348"/>
      <c r="FD22" s="348"/>
      <c r="FE22" s="348"/>
      <c r="FF22" s="348"/>
      <c r="FG22" s="348"/>
      <c r="FH22" s="348"/>
      <c r="FI22" s="348"/>
      <c r="FJ22" s="348"/>
      <c r="FK22" s="348"/>
      <c r="FL22" s="348"/>
      <c r="FM22" s="348"/>
      <c r="FN22" s="348"/>
      <c r="FO22" s="348"/>
      <c r="FP22" s="348"/>
      <c r="FQ22" s="348"/>
      <c r="FR22" s="348"/>
      <c r="FS22" s="348"/>
      <c r="FT22" s="348"/>
      <c r="FU22" s="348"/>
      <c r="FV22" s="348"/>
      <c r="FW22" s="348"/>
      <c r="FX22" s="348"/>
      <c r="FY22" s="348"/>
      <c r="FZ22" s="348"/>
      <c r="GA22" s="348"/>
      <c r="GB22" s="348"/>
      <c r="GC22" s="348"/>
      <c r="GD22" s="348"/>
      <c r="GE22" s="348"/>
      <c r="GF22" s="348"/>
      <c r="GG22" s="348"/>
      <c r="GH22" s="348"/>
      <c r="GI22" s="348"/>
      <c r="GJ22" s="348"/>
      <c r="GK22" s="348"/>
      <c r="GL22" s="348"/>
      <c r="GM22" s="348"/>
      <c r="GN22" s="348"/>
      <c r="GO22" s="348"/>
      <c r="GP22" s="348"/>
      <c r="GQ22" s="348"/>
      <c r="GR22" s="348"/>
      <c r="GS22" s="348"/>
      <c r="GT22" s="348"/>
      <c r="GU22" s="348"/>
      <c r="GV22" s="348"/>
      <c r="GW22" s="348"/>
      <c r="GX22" s="348"/>
      <c r="GY22" s="348"/>
      <c r="GZ22" s="348"/>
      <c r="HA22" s="348"/>
      <c r="HB22" s="348"/>
      <c r="HC22" s="348"/>
      <c r="HD22" s="348"/>
      <c r="HE22" s="348"/>
      <c r="HF22" s="348"/>
      <c r="HG22" s="348"/>
      <c r="HH22" s="348"/>
      <c r="HI22" s="348"/>
      <c r="HJ22" s="348"/>
      <c r="HK22" s="348"/>
      <c r="HL22" s="348"/>
      <c r="HM22" s="348"/>
      <c r="HN22" s="348"/>
      <c r="HO22" s="348"/>
      <c r="HP22" s="348"/>
      <c r="HQ22" s="348"/>
      <c r="HR22" s="348"/>
      <c r="HS22" s="348"/>
      <c r="HT22" s="348"/>
      <c r="HU22" s="348"/>
      <c r="HV22" s="348"/>
      <c r="HW22" s="348"/>
      <c r="HX22" s="348"/>
      <c r="HY22" s="348"/>
      <c r="HZ22" s="348"/>
      <c r="IA22" s="348"/>
      <c r="IB22" s="348"/>
      <c r="IC22" s="348"/>
      <c r="ID22" s="348"/>
      <c r="IE22" s="348"/>
      <c r="IF22" s="348"/>
      <c r="IG22" s="348"/>
      <c r="IH22" s="348"/>
      <c r="II22" s="348"/>
      <c r="IJ22" s="348"/>
      <c r="IK22" s="348"/>
      <c r="IL22" s="348"/>
      <c r="IM22" s="348"/>
      <c r="IN22" s="348"/>
      <c r="IO22" s="348"/>
      <c r="IP22" s="348"/>
      <c r="IQ22" s="348"/>
      <c r="IR22" s="348"/>
      <c r="IS22" s="348"/>
      <c r="IT22" s="348"/>
      <c r="IU22" s="348"/>
      <c r="IV22" s="348"/>
    </row>
    <row r="23" spans="1:256" customFormat="1" ht="5.0999999999999996" customHeight="1">
      <c r="A23" s="348"/>
      <c r="B23" s="364"/>
      <c r="C23" s="348"/>
      <c r="D23" s="366"/>
      <c r="E23" s="374"/>
      <c r="F23" s="355"/>
      <c r="G23" s="375"/>
      <c r="H23" s="376"/>
      <c r="I23" s="376"/>
      <c r="J23" s="376"/>
      <c r="K23" s="376"/>
      <c r="L23" s="376"/>
      <c r="M23" s="376"/>
      <c r="N23" s="376"/>
      <c r="O23" s="376"/>
      <c r="P23" s="376"/>
      <c r="Q23" s="376"/>
      <c r="R23" s="376"/>
      <c r="S23" s="376"/>
      <c r="T23" s="376"/>
      <c r="U23" s="376"/>
      <c r="V23" s="376"/>
      <c r="W23" s="376"/>
      <c r="X23" s="376"/>
      <c r="Y23" s="376"/>
      <c r="Z23" s="377"/>
      <c r="AA23" s="348"/>
      <c r="AB23" s="348"/>
      <c r="AC23" s="348"/>
      <c r="AD23" s="348"/>
      <c r="AE23" s="348"/>
      <c r="AF23" s="348"/>
      <c r="AG23" s="348"/>
      <c r="AH23" s="348"/>
      <c r="AI23" s="348"/>
      <c r="AJ23" s="348"/>
      <c r="AK23" s="348"/>
      <c r="AL23" s="348"/>
      <c r="AM23" s="348"/>
      <c r="AN23" s="348"/>
      <c r="AO23" s="348"/>
      <c r="AP23" s="348"/>
      <c r="AQ23" s="348"/>
      <c r="AR23" s="348"/>
      <c r="AS23" s="348"/>
      <c r="AT23" s="348"/>
      <c r="AU23" s="348"/>
      <c r="AV23" s="348"/>
      <c r="AW23" s="348"/>
      <c r="AX23" s="348"/>
      <c r="AY23" s="348"/>
      <c r="AZ23" s="348"/>
      <c r="BA23" s="348"/>
      <c r="BB23" s="348"/>
      <c r="BC23" s="348"/>
      <c r="BD23" s="348"/>
      <c r="BE23" s="348"/>
      <c r="BF23" s="348"/>
      <c r="BG23" s="348"/>
      <c r="BH23" s="348"/>
      <c r="BI23" s="348"/>
      <c r="BJ23" s="348"/>
      <c r="BK23" s="348"/>
      <c r="BL23" s="348"/>
      <c r="BM23" s="348"/>
      <c r="BN23" s="348"/>
      <c r="BO23" s="348"/>
      <c r="BP23" s="348"/>
      <c r="BQ23" s="348"/>
      <c r="BR23" s="348"/>
      <c r="BS23" s="348"/>
      <c r="BT23" s="348"/>
      <c r="BU23" s="348"/>
      <c r="BV23" s="348"/>
      <c r="BW23" s="348"/>
      <c r="BX23" s="348"/>
      <c r="BY23" s="348"/>
      <c r="BZ23" s="348"/>
      <c r="CA23" s="348"/>
      <c r="CB23" s="348"/>
      <c r="CC23" s="348"/>
      <c r="CD23" s="348"/>
      <c r="CE23" s="348"/>
      <c r="CF23" s="348"/>
      <c r="CG23" s="348"/>
      <c r="CH23" s="348"/>
      <c r="CI23" s="348"/>
      <c r="CJ23" s="348"/>
      <c r="CK23" s="348"/>
      <c r="CL23" s="348"/>
      <c r="CM23" s="348"/>
      <c r="CN23" s="348"/>
      <c r="CO23" s="348"/>
      <c r="CP23" s="348"/>
      <c r="CQ23" s="348"/>
      <c r="CR23" s="348"/>
      <c r="CS23" s="348"/>
      <c r="CT23" s="348"/>
      <c r="CU23" s="348"/>
      <c r="CV23" s="348"/>
      <c r="CW23" s="348"/>
      <c r="CX23" s="348"/>
      <c r="CY23" s="348"/>
      <c r="CZ23" s="348"/>
      <c r="DA23" s="348"/>
      <c r="DB23" s="348"/>
      <c r="DC23" s="348"/>
      <c r="DD23" s="348"/>
      <c r="DE23" s="348"/>
      <c r="DF23" s="348"/>
      <c r="DG23" s="348"/>
      <c r="DH23" s="348"/>
      <c r="DI23" s="348"/>
      <c r="DJ23" s="348"/>
      <c r="DK23" s="348"/>
      <c r="DL23" s="348"/>
      <c r="DM23" s="348"/>
      <c r="DN23" s="348"/>
      <c r="DO23" s="348"/>
      <c r="DP23" s="348"/>
      <c r="DQ23" s="348"/>
      <c r="DR23" s="348"/>
      <c r="DS23" s="348"/>
      <c r="DT23" s="348"/>
      <c r="DU23" s="348"/>
      <c r="DV23" s="348"/>
      <c r="DW23" s="348"/>
      <c r="DX23" s="348"/>
      <c r="DY23" s="348"/>
      <c r="DZ23" s="348"/>
      <c r="EA23" s="348"/>
      <c r="EB23" s="348"/>
      <c r="EC23" s="348"/>
      <c r="ED23" s="348"/>
      <c r="EE23" s="348"/>
      <c r="EF23" s="348"/>
      <c r="EG23" s="348"/>
      <c r="EH23" s="348"/>
      <c r="EI23" s="348"/>
      <c r="EJ23" s="348"/>
      <c r="EK23" s="348"/>
      <c r="EL23" s="348"/>
      <c r="EM23" s="348"/>
      <c r="EN23" s="348"/>
      <c r="EO23" s="348"/>
      <c r="EP23" s="348"/>
      <c r="EQ23" s="348"/>
      <c r="ER23" s="348"/>
      <c r="ES23" s="348"/>
      <c r="ET23" s="348"/>
      <c r="EU23" s="348"/>
      <c r="EV23" s="348"/>
      <c r="EW23" s="348"/>
      <c r="EX23" s="348"/>
      <c r="EY23" s="348"/>
      <c r="EZ23" s="348"/>
      <c r="FA23" s="348"/>
      <c r="FB23" s="348"/>
      <c r="FC23" s="348"/>
      <c r="FD23" s="348"/>
      <c r="FE23" s="348"/>
      <c r="FF23" s="348"/>
      <c r="FG23" s="348"/>
      <c r="FH23" s="348"/>
      <c r="FI23" s="348"/>
      <c r="FJ23" s="348"/>
      <c r="FK23" s="348"/>
      <c r="FL23" s="348"/>
      <c r="FM23" s="348"/>
      <c r="FN23" s="348"/>
      <c r="FO23" s="348"/>
      <c r="FP23" s="348"/>
      <c r="FQ23" s="348"/>
      <c r="FR23" s="348"/>
      <c r="FS23" s="348"/>
      <c r="FT23" s="348"/>
      <c r="FU23" s="348"/>
      <c r="FV23" s="348"/>
      <c r="FW23" s="348"/>
      <c r="FX23" s="348"/>
      <c r="FY23" s="348"/>
      <c r="FZ23" s="348"/>
      <c r="GA23" s="348"/>
      <c r="GB23" s="348"/>
      <c r="GC23" s="348"/>
      <c r="GD23" s="348"/>
      <c r="GE23" s="348"/>
      <c r="GF23" s="348"/>
      <c r="GG23" s="348"/>
      <c r="GH23" s="348"/>
      <c r="GI23" s="348"/>
      <c r="GJ23" s="348"/>
      <c r="GK23" s="348"/>
      <c r="GL23" s="348"/>
      <c r="GM23" s="348"/>
      <c r="GN23" s="348"/>
      <c r="GO23" s="348"/>
      <c r="GP23" s="348"/>
      <c r="GQ23" s="348"/>
      <c r="GR23" s="348"/>
      <c r="GS23" s="348"/>
      <c r="GT23" s="348"/>
      <c r="GU23" s="348"/>
      <c r="GV23" s="348"/>
      <c r="GW23" s="348"/>
      <c r="GX23" s="348"/>
      <c r="GY23" s="348"/>
      <c r="GZ23" s="348"/>
      <c r="HA23" s="348"/>
      <c r="HB23" s="348"/>
      <c r="HC23" s="348"/>
      <c r="HD23" s="348"/>
      <c r="HE23" s="348"/>
      <c r="HF23" s="348"/>
      <c r="HG23" s="348"/>
      <c r="HH23" s="348"/>
      <c r="HI23" s="348"/>
      <c r="HJ23" s="348"/>
      <c r="HK23" s="348"/>
      <c r="HL23" s="348"/>
      <c r="HM23" s="348"/>
      <c r="HN23" s="348"/>
      <c r="HO23" s="348"/>
      <c r="HP23" s="348"/>
      <c r="HQ23" s="348"/>
      <c r="HR23" s="348"/>
      <c r="HS23" s="348"/>
      <c r="HT23" s="348"/>
      <c r="HU23" s="348"/>
      <c r="HV23" s="348"/>
      <c r="HW23" s="348"/>
      <c r="HX23" s="348"/>
      <c r="HY23" s="348"/>
      <c r="HZ23" s="348"/>
      <c r="IA23" s="348"/>
      <c r="IB23" s="348"/>
      <c r="IC23" s="348"/>
      <c r="ID23" s="348"/>
      <c r="IE23" s="348"/>
      <c r="IF23" s="348"/>
      <c r="IG23" s="348"/>
      <c r="IH23" s="348"/>
      <c r="II23" s="348"/>
      <c r="IJ23" s="348"/>
      <c r="IK23" s="348"/>
      <c r="IL23" s="348"/>
      <c r="IM23" s="348"/>
      <c r="IN23" s="348"/>
      <c r="IO23" s="348"/>
      <c r="IP23" s="348"/>
      <c r="IQ23" s="348"/>
      <c r="IR23" s="348"/>
      <c r="IS23" s="348"/>
      <c r="IT23" s="348"/>
      <c r="IU23" s="348"/>
      <c r="IV23" s="348"/>
    </row>
    <row r="24" spans="1:256" customFormat="1" ht="15" customHeight="1">
      <c r="A24" s="348"/>
      <c r="B24" s="364"/>
      <c r="C24" s="348"/>
      <c r="D24" s="378" t="s">
        <v>411</v>
      </c>
      <c r="E24" s="358">
        <f>IF(E18="","",IF(E18&lt;20,MAX(E18*400000,800000),8000000+700000*(E18-20))+IF(Z22=TRUE,1000000,0))</f>
        <v>8000000</v>
      </c>
      <c r="F24" s="355" t="s">
        <v>83</v>
      </c>
      <c r="G24" s="365"/>
      <c r="H24" s="348"/>
      <c r="I24" s="348"/>
      <c r="J24" s="348"/>
      <c r="K24" s="348"/>
      <c r="L24" s="348"/>
      <c r="M24" s="348"/>
      <c r="N24" s="348"/>
      <c r="O24" s="348"/>
      <c r="P24" s="348"/>
      <c r="Q24" s="348"/>
      <c r="R24" s="348"/>
      <c r="S24" s="348"/>
      <c r="T24" s="348"/>
      <c r="U24" s="348"/>
      <c r="V24" s="348"/>
      <c r="W24" s="348"/>
      <c r="X24" s="348"/>
      <c r="Y24" s="348"/>
      <c r="Z24" s="348"/>
      <c r="AA24" s="348"/>
      <c r="AB24" s="348"/>
      <c r="AC24" s="348"/>
      <c r="AD24" s="348"/>
      <c r="AE24" s="348"/>
      <c r="AF24" s="348"/>
      <c r="AG24" s="348"/>
      <c r="AH24" s="348"/>
      <c r="AI24" s="348"/>
      <c r="AJ24" s="348"/>
      <c r="AK24" s="348"/>
      <c r="AL24" s="348"/>
      <c r="AM24" s="348"/>
      <c r="AN24" s="348"/>
      <c r="AO24" s="348"/>
      <c r="AP24" s="348"/>
      <c r="AQ24" s="348"/>
      <c r="AR24" s="348"/>
      <c r="AS24" s="348"/>
      <c r="AT24" s="348"/>
      <c r="AU24" s="348"/>
      <c r="AV24" s="348"/>
      <c r="AW24" s="348"/>
      <c r="AX24" s="348"/>
      <c r="AY24" s="348"/>
      <c r="AZ24" s="348"/>
      <c r="BA24" s="348"/>
      <c r="BB24" s="348"/>
      <c r="BC24" s="348"/>
      <c r="BD24" s="348"/>
      <c r="BE24" s="348"/>
      <c r="BF24" s="348"/>
      <c r="BG24" s="348"/>
      <c r="BH24" s="348"/>
      <c r="BI24" s="348"/>
      <c r="BJ24" s="348"/>
      <c r="BK24" s="348"/>
      <c r="BL24" s="348"/>
      <c r="BM24" s="348"/>
      <c r="BN24" s="348"/>
      <c r="BO24" s="348"/>
      <c r="BP24" s="348"/>
      <c r="BQ24" s="348"/>
      <c r="BR24" s="348"/>
      <c r="BS24" s="348"/>
      <c r="BT24" s="348"/>
      <c r="BU24" s="348"/>
      <c r="BV24" s="348"/>
      <c r="BW24" s="348"/>
      <c r="BX24" s="348"/>
      <c r="BY24" s="348"/>
      <c r="BZ24" s="348"/>
      <c r="CA24" s="348"/>
      <c r="CB24" s="348"/>
      <c r="CC24" s="348"/>
      <c r="CD24" s="348"/>
      <c r="CE24" s="348"/>
      <c r="CF24" s="348"/>
      <c r="CG24" s="348"/>
      <c r="CH24" s="348"/>
      <c r="CI24" s="348"/>
      <c r="CJ24" s="348"/>
      <c r="CK24" s="348"/>
      <c r="CL24" s="348"/>
      <c r="CM24" s="348"/>
      <c r="CN24" s="348"/>
      <c r="CO24" s="348"/>
      <c r="CP24" s="348"/>
      <c r="CQ24" s="348"/>
      <c r="CR24" s="348"/>
      <c r="CS24" s="348"/>
      <c r="CT24" s="348"/>
      <c r="CU24" s="348"/>
      <c r="CV24" s="348"/>
      <c r="CW24" s="348"/>
      <c r="CX24" s="348"/>
      <c r="CY24" s="348"/>
      <c r="CZ24" s="348"/>
      <c r="DA24" s="348"/>
      <c r="DB24" s="348"/>
      <c r="DC24" s="348"/>
      <c r="DD24" s="348"/>
      <c r="DE24" s="348"/>
      <c r="DF24" s="348"/>
      <c r="DG24" s="348"/>
      <c r="DH24" s="348"/>
      <c r="DI24" s="348"/>
      <c r="DJ24" s="348"/>
      <c r="DK24" s="348"/>
      <c r="DL24" s="348"/>
      <c r="DM24" s="348"/>
      <c r="DN24" s="348"/>
      <c r="DO24" s="348"/>
      <c r="DP24" s="348"/>
      <c r="DQ24" s="348"/>
      <c r="DR24" s="348"/>
      <c r="DS24" s="348"/>
      <c r="DT24" s="348"/>
      <c r="DU24" s="348"/>
      <c r="DV24" s="348"/>
      <c r="DW24" s="348"/>
      <c r="DX24" s="348"/>
      <c r="DY24" s="348"/>
      <c r="DZ24" s="348"/>
      <c r="EA24" s="348"/>
      <c r="EB24" s="348"/>
      <c r="EC24" s="348"/>
      <c r="ED24" s="348"/>
      <c r="EE24" s="348"/>
      <c r="EF24" s="348"/>
      <c r="EG24" s="348"/>
      <c r="EH24" s="348"/>
      <c r="EI24" s="348"/>
      <c r="EJ24" s="348"/>
      <c r="EK24" s="348"/>
      <c r="EL24" s="348"/>
      <c r="EM24" s="348"/>
      <c r="EN24" s="348"/>
      <c r="EO24" s="348"/>
      <c r="EP24" s="348"/>
      <c r="EQ24" s="348"/>
      <c r="ER24" s="348"/>
      <c r="ES24" s="348"/>
      <c r="ET24" s="348"/>
      <c r="EU24" s="348"/>
      <c r="EV24" s="348"/>
      <c r="EW24" s="348"/>
      <c r="EX24" s="348"/>
      <c r="EY24" s="348"/>
      <c r="EZ24" s="348"/>
      <c r="FA24" s="348"/>
      <c r="FB24" s="348"/>
      <c r="FC24" s="348"/>
      <c r="FD24" s="348"/>
      <c r="FE24" s="348"/>
      <c r="FF24" s="348"/>
      <c r="FG24" s="348"/>
      <c r="FH24" s="348"/>
      <c r="FI24" s="348"/>
      <c r="FJ24" s="348"/>
      <c r="FK24" s="348"/>
      <c r="FL24" s="348"/>
      <c r="FM24" s="348"/>
      <c r="FN24" s="348"/>
      <c r="FO24" s="348"/>
      <c r="FP24" s="348"/>
      <c r="FQ24" s="348"/>
      <c r="FR24" s="348"/>
      <c r="FS24" s="348"/>
      <c r="FT24" s="348"/>
      <c r="FU24" s="348"/>
      <c r="FV24" s="348"/>
      <c r="FW24" s="348"/>
      <c r="FX24" s="348"/>
      <c r="FY24" s="348"/>
      <c r="FZ24" s="348"/>
      <c r="GA24" s="348"/>
      <c r="GB24" s="348"/>
      <c r="GC24" s="348"/>
      <c r="GD24" s="348"/>
      <c r="GE24" s="348"/>
      <c r="GF24" s="348"/>
      <c r="GG24" s="348"/>
      <c r="GH24" s="348"/>
      <c r="GI24" s="348"/>
      <c r="GJ24" s="348"/>
      <c r="GK24" s="348"/>
      <c r="GL24" s="348"/>
      <c r="GM24" s="348"/>
      <c r="GN24" s="348"/>
      <c r="GO24" s="348"/>
      <c r="GP24" s="348"/>
      <c r="GQ24" s="348"/>
      <c r="GR24" s="348"/>
      <c r="GS24" s="348"/>
      <c r="GT24" s="348"/>
      <c r="GU24" s="348"/>
      <c r="GV24" s="348"/>
      <c r="GW24" s="348"/>
      <c r="GX24" s="348"/>
      <c r="GY24" s="348"/>
      <c r="GZ24" s="348"/>
      <c r="HA24" s="348"/>
      <c r="HB24" s="348"/>
      <c r="HC24" s="348"/>
      <c r="HD24" s="348"/>
      <c r="HE24" s="348"/>
      <c r="HF24" s="348"/>
      <c r="HG24" s="348"/>
      <c r="HH24" s="348"/>
      <c r="HI24" s="348"/>
      <c r="HJ24" s="348"/>
      <c r="HK24" s="348"/>
      <c r="HL24" s="348"/>
      <c r="HM24" s="348"/>
      <c r="HN24" s="348"/>
      <c r="HO24" s="348"/>
      <c r="HP24" s="348"/>
      <c r="HQ24" s="348"/>
      <c r="HR24" s="348"/>
      <c r="HS24" s="348"/>
      <c r="HT24" s="348"/>
      <c r="HU24" s="348"/>
      <c r="HV24" s="348"/>
      <c r="HW24" s="348"/>
      <c r="HX24" s="348"/>
      <c r="HY24" s="348"/>
      <c r="HZ24" s="348"/>
      <c r="IA24" s="348"/>
      <c r="IB24" s="348"/>
      <c r="IC24" s="348"/>
      <c r="ID24" s="348"/>
      <c r="IE24" s="348"/>
      <c r="IF24" s="348"/>
      <c r="IG24" s="348"/>
      <c r="IH24" s="348"/>
      <c r="II24" s="348"/>
      <c r="IJ24" s="348"/>
      <c r="IK24" s="348"/>
      <c r="IL24" s="348"/>
      <c r="IM24" s="348"/>
      <c r="IN24" s="348"/>
      <c r="IO24" s="348"/>
      <c r="IP24" s="348"/>
      <c r="IQ24" s="348"/>
      <c r="IR24" s="348"/>
      <c r="IS24" s="348"/>
      <c r="IT24" s="348"/>
      <c r="IU24" s="348"/>
      <c r="IV24" s="348"/>
    </row>
    <row r="25" spans="1:256" customFormat="1" ht="5.0999999999999996" customHeight="1">
      <c r="A25" s="348"/>
      <c r="B25" s="364"/>
      <c r="C25" s="348"/>
      <c r="D25" s="378"/>
      <c r="E25" s="358"/>
      <c r="F25" s="355"/>
      <c r="G25" s="365"/>
      <c r="H25" s="348"/>
      <c r="I25" s="348"/>
      <c r="J25" s="348"/>
      <c r="K25" s="348"/>
      <c r="L25" s="348"/>
      <c r="M25" s="348"/>
      <c r="N25" s="348"/>
      <c r="O25" s="348"/>
      <c r="P25" s="348"/>
      <c r="Q25" s="348"/>
      <c r="R25" s="348"/>
      <c r="S25" s="348"/>
      <c r="T25" s="348"/>
      <c r="U25" s="348"/>
      <c r="V25" s="348"/>
      <c r="W25" s="348"/>
      <c r="X25" s="348"/>
      <c r="Y25" s="348"/>
      <c r="Z25" s="348"/>
      <c r="AA25" s="348"/>
      <c r="AB25" s="348"/>
      <c r="AC25" s="348"/>
      <c r="AD25" s="348"/>
      <c r="AE25" s="348"/>
      <c r="AF25" s="348"/>
      <c r="AG25" s="348"/>
      <c r="AH25" s="348"/>
      <c r="AI25" s="348"/>
      <c r="AJ25" s="348"/>
      <c r="AK25" s="348"/>
      <c r="AL25" s="348"/>
      <c r="AM25" s="348"/>
      <c r="AN25" s="348"/>
      <c r="AO25" s="348"/>
      <c r="AP25" s="348"/>
      <c r="AQ25" s="348"/>
      <c r="AR25" s="348"/>
      <c r="AS25" s="348"/>
      <c r="AT25" s="348"/>
      <c r="AU25" s="348"/>
      <c r="AV25" s="348"/>
      <c r="AW25" s="348"/>
      <c r="AX25" s="348"/>
      <c r="AY25" s="348"/>
      <c r="AZ25" s="348"/>
      <c r="BA25" s="348"/>
      <c r="BB25" s="348"/>
      <c r="BC25" s="348"/>
      <c r="BD25" s="348"/>
      <c r="BE25" s="348"/>
      <c r="BF25" s="348"/>
      <c r="BG25" s="348"/>
      <c r="BH25" s="348"/>
      <c r="BI25" s="348"/>
      <c r="BJ25" s="348"/>
      <c r="BK25" s="348"/>
      <c r="BL25" s="348"/>
      <c r="BM25" s="348"/>
      <c r="BN25" s="348"/>
      <c r="BO25" s="348"/>
      <c r="BP25" s="348"/>
      <c r="BQ25" s="348"/>
      <c r="BR25" s="348"/>
      <c r="BS25" s="348"/>
      <c r="BT25" s="348"/>
      <c r="BU25" s="348"/>
      <c r="BV25" s="348"/>
      <c r="BW25" s="348"/>
      <c r="BX25" s="348"/>
      <c r="BY25" s="348"/>
      <c r="BZ25" s="348"/>
      <c r="CA25" s="348"/>
      <c r="CB25" s="348"/>
      <c r="CC25" s="348"/>
      <c r="CD25" s="348"/>
      <c r="CE25" s="348"/>
      <c r="CF25" s="348"/>
      <c r="CG25" s="348"/>
      <c r="CH25" s="348"/>
      <c r="CI25" s="348"/>
      <c r="CJ25" s="348"/>
      <c r="CK25" s="348"/>
      <c r="CL25" s="348"/>
      <c r="CM25" s="348"/>
      <c r="CN25" s="348"/>
      <c r="CO25" s="348"/>
      <c r="CP25" s="348"/>
      <c r="CQ25" s="348"/>
      <c r="CR25" s="348"/>
      <c r="CS25" s="348"/>
      <c r="CT25" s="348"/>
      <c r="CU25" s="348"/>
      <c r="CV25" s="348"/>
      <c r="CW25" s="348"/>
      <c r="CX25" s="348"/>
      <c r="CY25" s="348"/>
      <c r="CZ25" s="348"/>
      <c r="DA25" s="348"/>
      <c r="DB25" s="348"/>
      <c r="DC25" s="348"/>
      <c r="DD25" s="348"/>
      <c r="DE25" s="348"/>
      <c r="DF25" s="348"/>
      <c r="DG25" s="348"/>
      <c r="DH25" s="348"/>
      <c r="DI25" s="348"/>
      <c r="DJ25" s="348"/>
      <c r="DK25" s="348"/>
      <c r="DL25" s="348"/>
      <c r="DM25" s="348"/>
      <c r="DN25" s="348"/>
      <c r="DO25" s="348"/>
      <c r="DP25" s="348"/>
      <c r="DQ25" s="348"/>
      <c r="DR25" s="348"/>
      <c r="DS25" s="348"/>
      <c r="DT25" s="348"/>
      <c r="DU25" s="348"/>
      <c r="DV25" s="348"/>
      <c r="DW25" s="348"/>
      <c r="DX25" s="348"/>
      <c r="DY25" s="348"/>
      <c r="DZ25" s="348"/>
      <c r="EA25" s="348"/>
      <c r="EB25" s="348"/>
      <c r="EC25" s="348"/>
      <c r="ED25" s="348"/>
      <c r="EE25" s="348"/>
      <c r="EF25" s="348"/>
      <c r="EG25" s="348"/>
      <c r="EH25" s="348"/>
      <c r="EI25" s="348"/>
      <c r="EJ25" s="348"/>
      <c r="EK25" s="348"/>
      <c r="EL25" s="348"/>
      <c r="EM25" s="348"/>
      <c r="EN25" s="348"/>
      <c r="EO25" s="348"/>
      <c r="EP25" s="348"/>
      <c r="EQ25" s="348"/>
      <c r="ER25" s="348"/>
      <c r="ES25" s="348"/>
      <c r="ET25" s="348"/>
      <c r="EU25" s="348"/>
      <c r="EV25" s="348"/>
      <c r="EW25" s="348"/>
      <c r="EX25" s="348"/>
      <c r="EY25" s="348"/>
      <c r="EZ25" s="348"/>
      <c r="FA25" s="348"/>
      <c r="FB25" s="348"/>
      <c r="FC25" s="348"/>
      <c r="FD25" s="348"/>
      <c r="FE25" s="348"/>
      <c r="FF25" s="348"/>
      <c r="FG25" s="348"/>
      <c r="FH25" s="348"/>
      <c r="FI25" s="348"/>
      <c r="FJ25" s="348"/>
      <c r="FK25" s="348"/>
      <c r="FL25" s="348"/>
      <c r="FM25" s="348"/>
      <c r="FN25" s="348"/>
      <c r="FO25" s="348"/>
      <c r="FP25" s="348"/>
      <c r="FQ25" s="348"/>
      <c r="FR25" s="348"/>
      <c r="FS25" s="348"/>
      <c r="FT25" s="348"/>
      <c r="FU25" s="348"/>
      <c r="FV25" s="348"/>
      <c r="FW25" s="348"/>
      <c r="FX25" s="348"/>
      <c r="FY25" s="348"/>
      <c r="FZ25" s="348"/>
      <c r="GA25" s="348"/>
      <c r="GB25" s="348"/>
      <c r="GC25" s="348"/>
      <c r="GD25" s="348"/>
      <c r="GE25" s="348"/>
      <c r="GF25" s="348"/>
      <c r="GG25" s="348"/>
      <c r="GH25" s="348"/>
      <c r="GI25" s="348"/>
      <c r="GJ25" s="348"/>
      <c r="GK25" s="348"/>
      <c r="GL25" s="348"/>
      <c r="GM25" s="348"/>
      <c r="GN25" s="348"/>
      <c r="GO25" s="348"/>
      <c r="GP25" s="348"/>
      <c r="GQ25" s="348"/>
      <c r="GR25" s="348"/>
      <c r="GS25" s="348"/>
      <c r="GT25" s="348"/>
      <c r="GU25" s="348"/>
      <c r="GV25" s="348"/>
      <c r="GW25" s="348"/>
      <c r="GX25" s="348"/>
      <c r="GY25" s="348"/>
      <c r="GZ25" s="348"/>
      <c r="HA25" s="348"/>
      <c r="HB25" s="348"/>
      <c r="HC25" s="348"/>
      <c r="HD25" s="348"/>
      <c r="HE25" s="348"/>
      <c r="HF25" s="348"/>
      <c r="HG25" s="348"/>
      <c r="HH25" s="348"/>
      <c r="HI25" s="348"/>
      <c r="HJ25" s="348"/>
      <c r="HK25" s="348"/>
      <c r="HL25" s="348"/>
      <c r="HM25" s="348"/>
      <c r="HN25" s="348"/>
      <c r="HO25" s="348"/>
      <c r="HP25" s="348"/>
      <c r="HQ25" s="348"/>
      <c r="HR25" s="348"/>
      <c r="HS25" s="348"/>
      <c r="HT25" s="348"/>
      <c r="HU25" s="348"/>
      <c r="HV25" s="348"/>
      <c r="HW25" s="348"/>
      <c r="HX25" s="348"/>
      <c r="HY25" s="348"/>
      <c r="HZ25" s="348"/>
      <c r="IA25" s="348"/>
      <c r="IB25" s="348"/>
      <c r="IC25" s="348"/>
      <c r="ID25" s="348"/>
      <c r="IE25" s="348"/>
      <c r="IF25" s="348"/>
      <c r="IG25" s="348"/>
      <c r="IH25" s="348"/>
      <c r="II25" s="348"/>
      <c r="IJ25" s="348"/>
      <c r="IK25" s="348"/>
      <c r="IL25" s="348"/>
      <c r="IM25" s="348"/>
      <c r="IN25" s="348"/>
      <c r="IO25" s="348"/>
      <c r="IP25" s="348"/>
      <c r="IQ25" s="348"/>
      <c r="IR25" s="348"/>
      <c r="IS25" s="348"/>
      <c r="IT25" s="348"/>
      <c r="IU25" s="348"/>
      <c r="IV25" s="348"/>
    </row>
    <row r="26" spans="1:256" customFormat="1" ht="15" customHeight="1">
      <c r="A26" s="348"/>
      <c r="B26" s="364"/>
      <c r="C26" s="348"/>
      <c r="D26" s="378" t="s">
        <v>412</v>
      </c>
      <c r="E26" s="379">
        <f>IF((E16-E24)*0.5&lt;0,"0",ROUNDDOWN((E16-E24)*0.5,-3))</f>
        <v>26000000</v>
      </c>
      <c r="F26" s="355" t="s">
        <v>83</v>
      </c>
      <c r="G26" s="365"/>
      <c r="H26" s="348"/>
      <c r="I26" s="348"/>
      <c r="J26" s="348"/>
      <c r="K26" s="348"/>
      <c r="L26" s="348"/>
      <c r="M26" s="348"/>
      <c r="N26" s="348"/>
      <c r="O26" s="348"/>
      <c r="P26" s="348"/>
      <c r="Q26" s="348"/>
      <c r="R26" s="348"/>
      <c r="S26" s="348"/>
      <c r="T26" s="348"/>
      <c r="U26" s="348"/>
      <c r="V26" s="348"/>
      <c r="W26" s="348"/>
      <c r="X26" s="348"/>
      <c r="Y26" s="348"/>
      <c r="Z26" s="358">
        <f>IF(E26&lt;1950001,E26,0)</f>
        <v>0</v>
      </c>
      <c r="AA26" s="348"/>
      <c r="AB26" s="348"/>
      <c r="AC26" s="348"/>
      <c r="AD26" s="348"/>
      <c r="AE26" s="348"/>
      <c r="AF26" s="358">
        <f>Z26*0.05*1.021</f>
        <v>0</v>
      </c>
      <c r="AG26" s="348"/>
      <c r="AH26" s="348"/>
      <c r="AI26" s="348"/>
      <c r="AJ26" s="348"/>
      <c r="AK26" s="348"/>
      <c r="AL26" s="348"/>
      <c r="AM26" s="348"/>
      <c r="AN26" s="348"/>
      <c r="AO26" s="348"/>
      <c r="AP26" s="348"/>
      <c r="AQ26" s="348"/>
      <c r="AR26" s="348"/>
      <c r="AS26" s="348"/>
      <c r="AT26" s="348"/>
      <c r="AU26" s="348"/>
      <c r="AV26" s="348"/>
      <c r="AW26" s="348"/>
      <c r="AX26" s="348"/>
      <c r="AY26" s="348"/>
      <c r="AZ26" s="348"/>
      <c r="BA26" s="348"/>
      <c r="BB26" s="348"/>
      <c r="BC26" s="348"/>
      <c r="BD26" s="348"/>
      <c r="BE26" s="348"/>
      <c r="BF26" s="348"/>
      <c r="BG26" s="348"/>
      <c r="BH26" s="348"/>
      <c r="BI26" s="348"/>
      <c r="BJ26" s="348"/>
      <c r="BK26" s="348"/>
      <c r="BL26" s="348"/>
      <c r="BM26" s="348"/>
      <c r="BN26" s="348"/>
      <c r="BO26" s="348"/>
      <c r="BP26" s="348"/>
      <c r="BQ26" s="348"/>
      <c r="BR26" s="348"/>
      <c r="BS26" s="348"/>
      <c r="BT26" s="348"/>
      <c r="BU26" s="348"/>
      <c r="BV26" s="348"/>
      <c r="BW26" s="348"/>
      <c r="BX26" s="348"/>
      <c r="BY26" s="348"/>
      <c r="BZ26" s="348"/>
      <c r="CA26" s="348"/>
      <c r="CB26" s="348"/>
      <c r="CC26" s="348"/>
      <c r="CD26" s="348"/>
      <c r="CE26" s="348"/>
      <c r="CF26" s="348"/>
      <c r="CG26" s="348"/>
      <c r="CH26" s="348"/>
      <c r="CI26" s="348"/>
      <c r="CJ26" s="348"/>
      <c r="CK26" s="348"/>
      <c r="CL26" s="348"/>
      <c r="CM26" s="348"/>
      <c r="CN26" s="348"/>
      <c r="CO26" s="348"/>
      <c r="CP26" s="348"/>
      <c r="CQ26" s="348"/>
      <c r="CR26" s="348"/>
      <c r="CS26" s="348"/>
      <c r="CT26" s="348"/>
      <c r="CU26" s="348"/>
      <c r="CV26" s="348"/>
      <c r="CW26" s="348"/>
      <c r="CX26" s="348"/>
      <c r="CY26" s="348"/>
      <c r="CZ26" s="348"/>
      <c r="DA26" s="348"/>
      <c r="DB26" s="348"/>
      <c r="DC26" s="348"/>
      <c r="DD26" s="348"/>
      <c r="DE26" s="348"/>
      <c r="DF26" s="348"/>
      <c r="DG26" s="348"/>
      <c r="DH26" s="348"/>
      <c r="DI26" s="348"/>
      <c r="DJ26" s="348"/>
      <c r="DK26" s="348"/>
      <c r="DL26" s="348"/>
      <c r="DM26" s="348"/>
      <c r="DN26" s="348"/>
      <c r="DO26" s="348"/>
      <c r="DP26" s="348"/>
      <c r="DQ26" s="348"/>
      <c r="DR26" s="348"/>
      <c r="DS26" s="348"/>
      <c r="DT26" s="348"/>
      <c r="DU26" s="348"/>
      <c r="DV26" s="348"/>
      <c r="DW26" s="348"/>
      <c r="DX26" s="348"/>
      <c r="DY26" s="348"/>
      <c r="DZ26" s="348"/>
      <c r="EA26" s="348"/>
      <c r="EB26" s="348"/>
      <c r="EC26" s="348"/>
      <c r="ED26" s="348"/>
      <c r="EE26" s="348"/>
      <c r="EF26" s="348"/>
      <c r="EG26" s="348"/>
      <c r="EH26" s="348"/>
      <c r="EI26" s="348"/>
      <c r="EJ26" s="348"/>
      <c r="EK26" s="348"/>
      <c r="EL26" s="348"/>
      <c r="EM26" s="348"/>
      <c r="EN26" s="348"/>
      <c r="EO26" s="348"/>
      <c r="EP26" s="348"/>
      <c r="EQ26" s="348"/>
      <c r="ER26" s="348"/>
      <c r="ES26" s="348"/>
      <c r="ET26" s="348"/>
      <c r="EU26" s="348"/>
      <c r="EV26" s="348"/>
      <c r="EW26" s="348"/>
      <c r="EX26" s="348"/>
      <c r="EY26" s="348"/>
      <c r="EZ26" s="348"/>
      <c r="FA26" s="348"/>
      <c r="FB26" s="348"/>
      <c r="FC26" s="348"/>
      <c r="FD26" s="348"/>
      <c r="FE26" s="348"/>
      <c r="FF26" s="348"/>
      <c r="FG26" s="348"/>
      <c r="FH26" s="348"/>
      <c r="FI26" s="348"/>
      <c r="FJ26" s="348"/>
      <c r="FK26" s="348"/>
      <c r="FL26" s="348"/>
      <c r="FM26" s="348"/>
      <c r="FN26" s="348"/>
      <c r="FO26" s="348"/>
      <c r="FP26" s="348"/>
      <c r="FQ26" s="348"/>
      <c r="FR26" s="348"/>
      <c r="FS26" s="348"/>
      <c r="FT26" s="348"/>
      <c r="FU26" s="348"/>
      <c r="FV26" s="348"/>
      <c r="FW26" s="348"/>
      <c r="FX26" s="348"/>
      <c r="FY26" s="348"/>
      <c r="FZ26" s="348"/>
      <c r="GA26" s="348"/>
      <c r="GB26" s="348"/>
      <c r="GC26" s="348"/>
      <c r="GD26" s="348"/>
      <c r="GE26" s="348"/>
      <c r="GF26" s="348"/>
      <c r="GG26" s="348"/>
      <c r="GH26" s="348"/>
      <c r="GI26" s="348"/>
      <c r="GJ26" s="348"/>
      <c r="GK26" s="348"/>
      <c r="GL26" s="348"/>
      <c r="GM26" s="348"/>
      <c r="GN26" s="348"/>
      <c r="GO26" s="348"/>
      <c r="GP26" s="348"/>
      <c r="GQ26" s="348"/>
      <c r="GR26" s="348"/>
      <c r="GS26" s="348"/>
      <c r="GT26" s="348"/>
      <c r="GU26" s="348"/>
      <c r="GV26" s="348"/>
      <c r="GW26" s="348"/>
      <c r="GX26" s="348"/>
      <c r="GY26" s="348"/>
      <c r="GZ26" s="348"/>
      <c r="HA26" s="348"/>
      <c r="HB26" s="348"/>
      <c r="HC26" s="348"/>
      <c r="HD26" s="348"/>
      <c r="HE26" s="348"/>
      <c r="HF26" s="348"/>
      <c r="HG26" s="348"/>
      <c r="HH26" s="348"/>
      <c r="HI26" s="348"/>
      <c r="HJ26" s="348"/>
      <c r="HK26" s="348"/>
      <c r="HL26" s="348"/>
      <c r="HM26" s="348"/>
      <c r="HN26" s="348"/>
      <c r="HO26" s="348"/>
      <c r="HP26" s="348"/>
      <c r="HQ26" s="348"/>
      <c r="HR26" s="348"/>
      <c r="HS26" s="348"/>
      <c r="HT26" s="348"/>
      <c r="HU26" s="348"/>
      <c r="HV26" s="348"/>
      <c r="HW26" s="348"/>
      <c r="HX26" s="348"/>
      <c r="HY26" s="348"/>
      <c r="HZ26" s="348"/>
      <c r="IA26" s="348"/>
      <c r="IB26" s="348"/>
      <c r="IC26" s="348"/>
      <c r="ID26" s="348"/>
      <c r="IE26" s="348"/>
      <c r="IF26" s="348"/>
      <c r="IG26" s="348"/>
      <c r="IH26" s="348"/>
      <c r="II26" s="348"/>
      <c r="IJ26" s="348"/>
      <c r="IK26" s="348"/>
      <c r="IL26" s="348"/>
      <c r="IM26" s="348"/>
      <c r="IN26" s="348"/>
      <c r="IO26" s="348"/>
      <c r="IP26" s="348"/>
      <c r="IQ26" s="348"/>
      <c r="IR26" s="348"/>
      <c r="IS26" s="348"/>
      <c r="IT26" s="348"/>
      <c r="IU26" s="348"/>
      <c r="IV26" s="348"/>
    </row>
    <row r="27" spans="1:256" customFormat="1" ht="15" customHeight="1">
      <c r="A27" s="348"/>
      <c r="B27" s="364"/>
      <c r="C27" s="348"/>
      <c r="D27" s="378"/>
      <c r="E27" s="358"/>
      <c r="F27" s="355"/>
      <c r="G27" s="365"/>
      <c r="H27" s="348"/>
      <c r="I27" s="348"/>
      <c r="J27" s="348"/>
      <c r="K27" s="348"/>
      <c r="L27" s="348"/>
      <c r="M27" s="348"/>
      <c r="N27" s="348"/>
      <c r="O27" s="348"/>
      <c r="P27" s="348"/>
      <c r="Q27" s="348"/>
      <c r="R27" s="348"/>
      <c r="S27" s="348"/>
      <c r="T27" s="348"/>
      <c r="U27" s="348"/>
      <c r="V27" s="348"/>
      <c r="W27" s="348"/>
      <c r="X27" s="348"/>
      <c r="Y27" s="348"/>
      <c r="Z27" s="358">
        <f>IF(E26="",0,IF(E26&gt;1950000,E26,0))</f>
        <v>26000000</v>
      </c>
      <c r="AA27" s="358">
        <f>IF(Z27&lt;3300001,Z27,0)</f>
        <v>0</v>
      </c>
      <c r="AB27" s="348"/>
      <c r="AC27" s="348"/>
      <c r="AD27" s="348"/>
      <c r="AE27" s="348"/>
      <c r="AF27" s="358">
        <f>MAX((AA27*0.1-97500)*1.021,0)</f>
        <v>0</v>
      </c>
      <c r="AG27" s="348"/>
      <c r="AH27" s="348"/>
      <c r="AI27" s="348"/>
      <c r="AJ27" s="348"/>
      <c r="AK27" s="348"/>
      <c r="AL27" s="348"/>
      <c r="AM27" s="348"/>
      <c r="AN27" s="348"/>
      <c r="AO27" s="348"/>
      <c r="AP27" s="348"/>
      <c r="AQ27" s="348"/>
      <c r="AR27" s="348"/>
      <c r="AS27" s="348"/>
      <c r="AT27" s="348"/>
      <c r="AU27" s="348"/>
      <c r="AV27" s="348"/>
      <c r="AW27" s="348"/>
      <c r="AX27" s="348"/>
      <c r="AY27" s="348"/>
      <c r="AZ27" s="348"/>
      <c r="BA27" s="348"/>
      <c r="BB27" s="348"/>
      <c r="BC27" s="348"/>
      <c r="BD27" s="348"/>
      <c r="BE27" s="348"/>
      <c r="BF27" s="348"/>
      <c r="BG27" s="348"/>
      <c r="BH27" s="348"/>
      <c r="BI27" s="348"/>
      <c r="BJ27" s="348"/>
      <c r="BK27" s="348"/>
      <c r="BL27" s="348"/>
      <c r="BM27" s="348"/>
      <c r="BN27" s="348"/>
      <c r="BO27" s="348"/>
      <c r="BP27" s="348"/>
      <c r="BQ27" s="348"/>
      <c r="BR27" s="348"/>
      <c r="BS27" s="348"/>
      <c r="BT27" s="348"/>
      <c r="BU27" s="348"/>
      <c r="BV27" s="348"/>
      <c r="BW27" s="348"/>
      <c r="BX27" s="348"/>
      <c r="BY27" s="348"/>
      <c r="BZ27" s="348"/>
      <c r="CA27" s="348"/>
      <c r="CB27" s="348"/>
      <c r="CC27" s="348"/>
      <c r="CD27" s="348"/>
      <c r="CE27" s="348"/>
      <c r="CF27" s="348"/>
      <c r="CG27" s="348"/>
      <c r="CH27" s="348"/>
      <c r="CI27" s="348"/>
      <c r="CJ27" s="348"/>
      <c r="CK27" s="348"/>
      <c r="CL27" s="348"/>
      <c r="CM27" s="348"/>
      <c r="CN27" s="348"/>
      <c r="CO27" s="348"/>
      <c r="CP27" s="348"/>
      <c r="CQ27" s="348"/>
      <c r="CR27" s="348"/>
      <c r="CS27" s="348"/>
      <c r="CT27" s="348"/>
      <c r="CU27" s="348"/>
      <c r="CV27" s="348"/>
      <c r="CW27" s="348"/>
      <c r="CX27" s="348"/>
      <c r="CY27" s="348"/>
      <c r="CZ27" s="348"/>
      <c r="DA27" s="348"/>
      <c r="DB27" s="348"/>
      <c r="DC27" s="348"/>
      <c r="DD27" s="348"/>
      <c r="DE27" s="348"/>
      <c r="DF27" s="348"/>
      <c r="DG27" s="348"/>
      <c r="DH27" s="348"/>
      <c r="DI27" s="348"/>
      <c r="DJ27" s="348"/>
      <c r="DK27" s="348"/>
      <c r="DL27" s="348"/>
      <c r="DM27" s="348"/>
      <c r="DN27" s="348"/>
      <c r="DO27" s="348"/>
      <c r="DP27" s="348"/>
      <c r="DQ27" s="348"/>
      <c r="DR27" s="348"/>
      <c r="DS27" s="348"/>
      <c r="DT27" s="348"/>
      <c r="DU27" s="348"/>
      <c r="DV27" s="348"/>
      <c r="DW27" s="348"/>
      <c r="DX27" s="348"/>
      <c r="DY27" s="348"/>
      <c r="DZ27" s="348"/>
      <c r="EA27" s="348"/>
      <c r="EB27" s="348"/>
      <c r="EC27" s="348"/>
      <c r="ED27" s="348"/>
      <c r="EE27" s="348"/>
      <c r="EF27" s="348"/>
      <c r="EG27" s="348"/>
      <c r="EH27" s="348"/>
      <c r="EI27" s="348"/>
      <c r="EJ27" s="348"/>
      <c r="EK27" s="348"/>
      <c r="EL27" s="348"/>
      <c r="EM27" s="348"/>
      <c r="EN27" s="348"/>
      <c r="EO27" s="348"/>
      <c r="EP27" s="348"/>
      <c r="EQ27" s="348"/>
      <c r="ER27" s="348"/>
      <c r="ES27" s="348"/>
      <c r="ET27" s="348"/>
      <c r="EU27" s="348"/>
      <c r="EV27" s="348"/>
      <c r="EW27" s="348"/>
      <c r="EX27" s="348"/>
      <c r="EY27" s="348"/>
      <c r="EZ27" s="348"/>
      <c r="FA27" s="348"/>
      <c r="FB27" s="348"/>
      <c r="FC27" s="348"/>
      <c r="FD27" s="348"/>
      <c r="FE27" s="348"/>
      <c r="FF27" s="348"/>
      <c r="FG27" s="348"/>
      <c r="FH27" s="348"/>
      <c r="FI27" s="348"/>
      <c r="FJ27" s="348"/>
      <c r="FK27" s="348"/>
      <c r="FL27" s="348"/>
      <c r="FM27" s="348"/>
      <c r="FN27" s="348"/>
      <c r="FO27" s="348"/>
      <c r="FP27" s="348"/>
      <c r="FQ27" s="348"/>
      <c r="FR27" s="348"/>
      <c r="FS27" s="348"/>
      <c r="FT27" s="348"/>
      <c r="FU27" s="348"/>
      <c r="FV27" s="348"/>
      <c r="FW27" s="348"/>
      <c r="FX27" s="348"/>
      <c r="FY27" s="348"/>
      <c r="FZ27" s="348"/>
      <c r="GA27" s="348"/>
      <c r="GB27" s="348"/>
      <c r="GC27" s="348"/>
      <c r="GD27" s="348"/>
      <c r="GE27" s="348"/>
      <c r="GF27" s="348"/>
      <c r="GG27" s="348"/>
      <c r="GH27" s="348"/>
      <c r="GI27" s="348"/>
      <c r="GJ27" s="348"/>
      <c r="GK27" s="348"/>
      <c r="GL27" s="348"/>
      <c r="GM27" s="348"/>
      <c r="GN27" s="348"/>
      <c r="GO27" s="348"/>
      <c r="GP27" s="348"/>
      <c r="GQ27" s="348"/>
      <c r="GR27" s="348"/>
      <c r="GS27" s="348"/>
      <c r="GT27" s="348"/>
      <c r="GU27" s="348"/>
      <c r="GV27" s="348"/>
      <c r="GW27" s="348"/>
      <c r="GX27" s="348"/>
      <c r="GY27" s="348"/>
      <c r="GZ27" s="348"/>
      <c r="HA27" s="348"/>
      <c r="HB27" s="348"/>
      <c r="HC27" s="348"/>
      <c r="HD27" s="348"/>
      <c r="HE27" s="348"/>
      <c r="HF27" s="348"/>
      <c r="HG27" s="348"/>
      <c r="HH27" s="348"/>
      <c r="HI27" s="348"/>
      <c r="HJ27" s="348"/>
      <c r="HK27" s="348"/>
      <c r="HL27" s="348"/>
      <c r="HM27" s="348"/>
      <c r="HN27" s="348"/>
      <c r="HO27" s="348"/>
      <c r="HP27" s="348"/>
      <c r="HQ27" s="348"/>
      <c r="HR27" s="348"/>
      <c r="HS27" s="348"/>
      <c r="HT27" s="348"/>
      <c r="HU27" s="348"/>
      <c r="HV27" s="348"/>
      <c r="HW27" s="348"/>
      <c r="HX27" s="348"/>
      <c r="HY27" s="348"/>
      <c r="HZ27" s="348"/>
      <c r="IA27" s="348"/>
      <c r="IB27" s="348"/>
      <c r="IC27" s="348"/>
      <c r="ID27" s="348"/>
      <c r="IE27" s="348"/>
      <c r="IF27" s="348"/>
      <c r="IG27" s="348"/>
      <c r="IH27" s="348"/>
      <c r="II27" s="348"/>
      <c r="IJ27" s="348"/>
      <c r="IK27" s="348"/>
      <c r="IL27" s="348"/>
      <c r="IM27" s="348"/>
      <c r="IN27" s="348"/>
      <c r="IO27" s="348"/>
      <c r="IP27" s="348"/>
      <c r="IQ27" s="348"/>
      <c r="IR27" s="348"/>
      <c r="IS27" s="348"/>
      <c r="IT27" s="348"/>
      <c r="IU27" s="348"/>
      <c r="IV27" s="348"/>
    </row>
    <row r="28" spans="1:256" customFormat="1" ht="15" customHeight="1">
      <c r="A28" s="348"/>
      <c r="B28" s="364"/>
      <c r="C28" s="348"/>
      <c r="D28" s="378" t="s">
        <v>413</v>
      </c>
      <c r="E28" s="358">
        <f>IF(E26="","",AF33)</f>
        <v>7763684</v>
      </c>
      <c r="F28" s="355" t="s">
        <v>83</v>
      </c>
      <c r="G28" s="365"/>
      <c r="H28" s="348"/>
      <c r="I28" s="348"/>
      <c r="J28" s="348"/>
      <c r="K28" s="348"/>
      <c r="L28" s="348"/>
      <c r="M28" s="348"/>
      <c r="N28" s="348"/>
      <c r="O28" s="348"/>
      <c r="P28" s="348"/>
      <c r="Q28" s="348"/>
      <c r="R28" s="348"/>
      <c r="S28" s="348"/>
      <c r="T28" s="348"/>
      <c r="U28" s="348"/>
      <c r="V28" s="348"/>
      <c r="W28" s="348"/>
      <c r="X28" s="348"/>
      <c r="Y28" s="348"/>
      <c r="Z28" s="348"/>
      <c r="AA28" s="358">
        <f>IF(Z27&gt;3300000,Z27,0)</f>
        <v>26000000</v>
      </c>
      <c r="AB28" s="358">
        <f>IF(AA28&lt;6950001,AA28,0)</f>
        <v>0</v>
      </c>
      <c r="AC28" s="348"/>
      <c r="AD28" s="348"/>
      <c r="AE28" s="348"/>
      <c r="AF28" s="358">
        <f>MAX((AB28*0.2-427500)*1.021,0)</f>
        <v>0</v>
      </c>
      <c r="AG28" s="348"/>
      <c r="AH28" s="348"/>
      <c r="AI28" s="348"/>
      <c r="AJ28" s="348"/>
      <c r="AK28" s="348"/>
      <c r="AL28" s="348"/>
      <c r="AM28" s="348"/>
      <c r="AN28" s="348"/>
      <c r="AO28" s="348"/>
      <c r="AP28" s="348"/>
      <c r="AQ28" s="348"/>
      <c r="AR28" s="348"/>
      <c r="AS28" s="348"/>
      <c r="AT28" s="348"/>
      <c r="AU28" s="348"/>
      <c r="AV28" s="348"/>
      <c r="AW28" s="348"/>
      <c r="AX28" s="348"/>
      <c r="AY28" s="348"/>
      <c r="AZ28" s="348"/>
      <c r="BA28" s="348"/>
      <c r="BB28" s="348"/>
      <c r="BC28" s="348"/>
      <c r="BD28" s="348"/>
      <c r="BE28" s="348"/>
      <c r="BF28" s="348"/>
      <c r="BG28" s="348"/>
      <c r="BH28" s="348"/>
      <c r="BI28" s="348"/>
      <c r="BJ28" s="348"/>
      <c r="BK28" s="348"/>
      <c r="BL28" s="348"/>
      <c r="BM28" s="348"/>
      <c r="BN28" s="348"/>
      <c r="BO28" s="348"/>
      <c r="BP28" s="348"/>
      <c r="BQ28" s="348"/>
      <c r="BR28" s="348"/>
      <c r="BS28" s="348"/>
      <c r="BT28" s="348"/>
      <c r="BU28" s="348"/>
      <c r="BV28" s="348"/>
      <c r="BW28" s="348"/>
      <c r="BX28" s="348"/>
      <c r="BY28" s="348"/>
      <c r="BZ28" s="348"/>
      <c r="CA28" s="348"/>
      <c r="CB28" s="348"/>
      <c r="CC28" s="348"/>
      <c r="CD28" s="348"/>
      <c r="CE28" s="348"/>
      <c r="CF28" s="348"/>
      <c r="CG28" s="348"/>
      <c r="CH28" s="348"/>
      <c r="CI28" s="348"/>
      <c r="CJ28" s="348"/>
      <c r="CK28" s="348"/>
      <c r="CL28" s="348"/>
      <c r="CM28" s="348"/>
      <c r="CN28" s="348"/>
      <c r="CO28" s="348"/>
      <c r="CP28" s="348"/>
      <c r="CQ28" s="348"/>
      <c r="CR28" s="348"/>
      <c r="CS28" s="348"/>
      <c r="CT28" s="348"/>
      <c r="CU28" s="348"/>
      <c r="CV28" s="348"/>
      <c r="CW28" s="348"/>
      <c r="CX28" s="348"/>
      <c r="CY28" s="348"/>
      <c r="CZ28" s="348"/>
      <c r="DA28" s="348"/>
      <c r="DB28" s="348"/>
      <c r="DC28" s="348"/>
      <c r="DD28" s="348"/>
      <c r="DE28" s="348"/>
      <c r="DF28" s="348"/>
      <c r="DG28" s="348"/>
      <c r="DH28" s="348"/>
      <c r="DI28" s="348"/>
      <c r="DJ28" s="348"/>
      <c r="DK28" s="348"/>
      <c r="DL28" s="348"/>
      <c r="DM28" s="348"/>
      <c r="DN28" s="348"/>
      <c r="DO28" s="348"/>
      <c r="DP28" s="348"/>
      <c r="DQ28" s="348"/>
      <c r="DR28" s="348"/>
      <c r="DS28" s="348"/>
      <c r="DT28" s="348"/>
      <c r="DU28" s="348"/>
      <c r="DV28" s="348"/>
      <c r="DW28" s="348"/>
      <c r="DX28" s="348"/>
      <c r="DY28" s="348"/>
      <c r="DZ28" s="348"/>
      <c r="EA28" s="348"/>
      <c r="EB28" s="348"/>
      <c r="EC28" s="348"/>
      <c r="ED28" s="348"/>
      <c r="EE28" s="348"/>
      <c r="EF28" s="348"/>
      <c r="EG28" s="348"/>
      <c r="EH28" s="348"/>
      <c r="EI28" s="348"/>
      <c r="EJ28" s="348"/>
      <c r="EK28" s="348"/>
      <c r="EL28" s="348"/>
      <c r="EM28" s="348"/>
      <c r="EN28" s="348"/>
      <c r="EO28" s="348"/>
      <c r="EP28" s="348"/>
      <c r="EQ28" s="348"/>
      <c r="ER28" s="348"/>
      <c r="ES28" s="348"/>
      <c r="ET28" s="348"/>
      <c r="EU28" s="348"/>
      <c r="EV28" s="348"/>
      <c r="EW28" s="348"/>
      <c r="EX28" s="348"/>
      <c r="EY28" s="348"/>
      <c r="EZ28" s="348"/>
      <c r="FA28" s="348"/>
      <c r="FB28" s="348"/>
      <c r="FC28" s="348"/>
      <c r="FD28" s="348"/>
      <c r="FE28" s="348"/>
      <c r="FF28" s="348"/>
      <c r="FG28" s="348"/>
      <c r="FH28" s="348"/>
      <c r="FI28" s="348"/>
      <c r="FJ28" s="348"/>
      <c r="FK28" s="348"/>
      <c r="FL28" s="348"/>
      <c r="FM28" s="348"/>
      <c r="FN28" s="348"/>
      <c r="FO28" s="348"/>
      <c r="FP28" s="348"/>
      <c r="FQ28" s="348"/>
      <c r="FR28" s="348"/>
      <c r="FS28" s="348"/>
      <c r="FT28" s="348"/>
      <c r="FU28" s="348"/>
      <c r="FV28" s="348"/>
      <c r="FW28" s="348"/>
      <c r="FX28" s="348"/>
      <c r="FY28" s="348"/>
      <c r="FZ28" s="348"/>
      <c r="GA28" s="348"/>
      <c r="GB28" s="348"/>
      <c r="GC28" s="348"/>
      <c r="GD28" s="348"/>
      <c r="GE28" s="348"/>
      <c r="GF28" s="348"/>
      <c r="GG28" s="348"/>
      <c r="GH28" s="348"/>
      <c r="GI28" s="348"/>
      <c r="GJ28" s="348"/>
      <c r="GK28" s="348"/>
      <c r="GL28" s="348"/>
      <c r="GM28" s="348"/>
      <c r="GN28" s="348"/>
      <c r="GO28" s="348"/>
      <c r="GP28" s="348"/>
      <c r="GQ28" s="348"/>
      <c r="GR28" s="348"/>
      <c r="GS28" s="348"/>
      <c r="GT28" s="348"/>
      <c r="GU28" s="348"/>
      <c r="GV28" s="348"/>
      <c r="GW28" s="348"/>
      <c r="GX28" s="348"/>
      <c r="GY28" s="348"/>
      <c r="GZ28" s="348"/>
      <c r="HA28" s="348"/>
      <c r="HB28" s="348"/>
      <c r="HC28" s="348"/>
      <c r="HD28" s="348"/>
      <c r="HE28" s="348"/>
      <c r="HF28" s="348"/>
      <c r="HG28" s="348"/>
      <c r="HH28" s="348"/>
      <c r="HI28" s="348"/>
      <c r="HJ28" s="348"/>
      <c r="HK28" s="348"/>
      <c r="HL28" s="348"/>
      <c r="HM28" s="348"/>
      <c r="HN28" s="348"/>
      <c r="HO28" s="348"/>
      <c r="HP28" s="348"/>
      <c r="HQ28" s="348"/>
      <c r="HR28" s="348"/>
      <c r="HS28" s="348"/>
      <c r="HT28" s="348"/>
      <c r="HU28" s="348"/>
      <c r="HV28" s="348"/>
      <c r="HW28" s="348"/>
      <c r="HX28" s="348"/>
      <c r="HY28" s="348"/>
      <c r="HZ28" s="348"/>
      <c r="IA28" s="348"/>
      <c r="IB28" s="348"/>
      <c r="IC28" s="348"/>
      <c r="ID28" s="348"/>
      <c r="IE28" s="348"/>
      <c r="IF28" s="348"/>
      <c r="IG28" s="348"/>
      <c r="IH28" s="348"/>
      <c r="II28" s="348"/>
      <c r="IJ28" s="348"/>
      <c r="IK28" s="348"/>
      <c r="IL28" s="348"/>
      <c r="IM28" s="348"/>
      <c r="IN28" s="348"/>
      <c r="IO28" s="348"/>
      <c r="IP28" s="348"/>
      <c r="IQ28" s="348"/>
      <c r="IR28" s="348"/>
      <c r="IS28" s="348"/>
      <c r="IT28" s="348"/>
      <c r="IU28" s="348"/>
      <c r="IV28" s="348"/>
    </row>
    <row r="29" spans="1:256" customFormat="1" ht="5.0999999999999996" customHeight="1">
      <c r="A29" s="348"/>
      <c r="B29" s="364"/>
      <c r="C29" s="348"/>
      <c r="D29" s="378"/>
      <c r="E29" s="358"/>
      <c r="F29" s="355"/>
      <c r="G29" s="365"/>
      <c r="H29" s="348"/>
      <c r="I29" s="348"/>
      <c r="J29" s="348"/>
      <c r="K29" s="348"/>
      <c r="L29" s="348"/>
      <c r="M29" s="348"/>
      <c r="N29" s="348"/>
      <c r="O29" s="348"/>
      <c r="P29" s="348"/>
      <c r="Q29" s="348"/>
      <c r="R29" s="348"/>
      <c r="S29" s="348"/>
      <c r="T29" s="348"/>
      <c r="U29" s="348"/>
      <c r="V29" s="348"/>
      <c r="W29" s="348"/>
      <c r="X29" s="348"/>
      <c r="Y29" s="348"/>
      <c r="Z29" s="348"/>
      <c r="AA29" s="348"/>
      <c r="AB29" s="358">
        <f>IF(AA28&gt;6950000,AA28,0)</f>
        <v>26000000</v>
      </c>
      <c r="AC29" s="358">
        <f>IF(AB29&lt;9000001,AB29,0)</f>
        <v>0</v>
      </c>
      <c r="AD29" s="348"/>
      <c r="AE29" s="348"/>
      <c r="AF29" s="358">
        <f>MAX((AC29*0.23-636000)*1.021,0)</f>
        <v>0</v>
      </c>
      <c r="AG29" s="348"/>
      <c r="AH29" s="348"/>
      <c r="AI29" s="348"/>
      <c r="AJ29" s="348"/>
      <c r="AK29" s="348"/>
      <c r="AL29" s="348"/>
      <c r="AM29" s="348"/>
      <c r="AN29" s="348"/>
      <c r="AO29" s="348"/>
      <c r="AP29" s="348"/>
      <c r="AQ29" s="348"/>
      <c r="AR29" s="348"/>
      <c r="AS29" s="348"/>
      <c r="AT29" s="348"/>
      <c r="AU29" s="348"/>
      <c r="AV29" s="348"/>
      <c r="AW29" s="348"/>
      <c r="AX29" s="348"/>
      <c r="AY29" s="348"/>
      <c r="AZ29" s="348"/>
      <c r="BA29" s="348"/>
      <c r="BB29" s="348"/>
      <c r="BC29" s="348"/>
      <c r="BD29" s="348"/>
      <c r="BE29" s="348"/>
      <c r="BF29" s="348"/>
      <c r="BG29" s="348"/>
      <c r="BH29" s="348"/>
      <c r="BI29" s="348"/>
      <c r="BJ29" s="348"/>
      <c r="BK29" s="348"/>
      <c r="BL29" s="348"/>
      <c r="BM29" s="348"/>
      <c r="BN29" s="348"/>
      <c r="BO29" s="348"/>
      <c r="BP29" s="348"/>
      <c r="BQ29" s="348"/>
      <c r="BR29" s="348"/>
      <c r="BS29" s="348"/>
      <c r="BT29" s="348"/>
      <c r="BU29" s="348"/>
      <c r="BV29" s="348"/>
      <c r="BW29" s="348"/>
      <c r="BX29" s="348"/>
      <c r="BY29" s="348"/>
      <c r="BZ29" s="348"/>
      <c r="CA29" s="348"/>
      <c r="CB29" s="348"/>
      <c r="CC29" s="348"/>
      <c r="CD29" s="348"/>
      <c r="CE29" s="348"/>
      <c r="CF29" s="348"/>
      <c r="CG29" s="348"/>
      <c r="CH29" s="348"/>
      <c r="CI29" s="348"/>
      <c r="CJ29" s="348"/>
      <c r="CK29" s="348"/>
      <c r="CL29" s="348"/>
      <c r="CM29" s="348"/>
      <c r="CN29" s="348"/>
      <c r="CO29" s="348"/>
      <c r="CP29" s="348"/>
      <c r="CQ29" s="348"/>
      <c r="CR29" s="348"/>
      <c r="CS29" s="348"/>
      <c r="CT29" s="348"/>
      <c r="CU29" s="348"/>
      <c r="CV29" s="348"/>
      <c r="CW29" s="348"/>
      <c r="CX29" s="348"/>
      <c r="CY29" s="348"/>
      <c r="CZ29" s="348"/>
      <c r="DA29" s="348"/>
      <c r="DB29" s="348"/>
      <c r="DC29" s="348"/>
      <c r="DD29" s="348"/>
      <c r="DE29" s="348"/>
      <c r="DF29" s="348"/>
      <c r="DG29" s="348"/>
      <c r="DH29" s="348"/>
      <c r="DI29" s="348"/>
      <c r="DJ29" s="348"/>
      <c r="DK29" s="348"/>
      <c r="DL29" s="348"/>
      <c r="DM29" s="348"/>
      <c r="DN29" s="348"/>
      <c r="DO29" s="348"/>
      <c r="DP29" s="348"/>
      <c r="DQ29" s="348"/>
      <c r="DR29" s="348"/>
      <c r="DS29" s="348"/>
      <c r="DT29" s="348"/>
      <c r="DU29" s="348"/>
      <c r="DV29" s="348"/>
      <c r="DW29" s="348"/>
      <c r="DX29" s="348"/>
      <c r="DY29" s="348"/>
      <c r="DZ29" s="348"/>
      <c r="EA29" s="348"/>
      <c r="EB29" s="348"/>
      <c r="EC29" s="348"/>
      <c r="ED29" s="348"/>
      <c r="EE29" s="348"/>
      <c r="EF29" s="348"/>
      <c r="EG29" s="348"/>
      <c r="EH29" s="348"/>
      <c r="EI29" s="348"/>
      <c r="EJ29" s="348"/>
      <c r="EK29" s="348"/>
      <c r="EL29" s="348"/>
      <c r="EM29" s="348"/>
      <c r="EN29" s="348"/>
      <c r="EO29" s="348"/>
      <c r="EP29" s="348"/>
      <c r="EQ29" s="348"/>
      <c r="ER29" s="348"/>
      <c r="ES29" s="348"/>
      <c r="ET29" s="348"/>
      <c r="EU29" s="348"/>
      <c r="EV29" s="348"/>
      <c r="EW29" s="348"/>
      <c r="EX29" s="348"/>
      <c r="EY29" s="348"/>
      <c r="EZ29" s="348"/>
      <c r="FA29" s="348"/>
      <c r="FB29" s="348"/>
      <c r="FC29" s="348"/>
      <c r="FD29" s="348"/>
      <c r="FE29" s="348"/>
      <c r="FF29" s="348"/>
      <c r="FG29" s="348"/>
      <c r="FH29" s="348"/>
      <c r="FI29" s="348"/>
      <c r="FJ29" s="348"/>
      <c r="FK29" s="348"/>
      <c r="FL29" s="348"/>
      <c r="FM29" s="348"/>
      <c r="FN29" s="348"/>
      <c r="FO29" s="348"/>
      <c r="FP29" s="348"/>
      <c r="FQ29" s="348"/>
      <c r="FR29" s="348"/>
      <c r="FS29" s="348"/>
      <c r="FT29" s="348"/>
      <c r="FU29" s="348"/>
      <c r="FV29" s="348"/>
      <c r="FW29" s="348"/>
      <c r="FX29" s="348"/>
      <c r="FY29" s="348"/>
      <c r="FZ29" s="348"/>
      <c r="GA29" s="348"/>
      <c r="GB29" s="348"/>
      <c r="GC29" s="348"/>
      <c r="GD29" s="348"/>
      <c r="GE29" s="348"/>
      <c r="GF29" s="348"/>
      <c r="GG29" s="348"/>
      <c r="GH29" s="348"/>
      <c r="GI29" s="348"/>
      <c r="GJ29" s="348"/>
      <c r="GK29" s="348"/>
      <c r="GL29" s="348"/>
      <c r="GM29" s="348"/>
      <c r="GN29" s="348"/>
      <c r="GO29" s="348"/>
      <c r="GP29" s="348"/>
      <c r="GQ29" s="348"/>
      <c r="GR29" s="348"/>
      <c r="GS29" s="348"/>
      <c r="GT29" s="348"/>
      <c r="GU29" s="348"/>
      <c r="GV29" s="348"/>
      <c r="GW29" s="348"/>
      <c r="GX29" s="348"/>
      <c r="GY29" s="348"/>
      <c r="GZ29" s="348"/>
      <c r="HA29" s="348"/>
      <c r="HB29" s="348"/>
      <c r="HC29" s="348"/>
      <c r="HD29" s="348"/>
      <c r="HE29" s="348"/>
      <c r="HF29" s="348"/>
      <c r="HG29" s="348"/>
      <c r="HH29" s="348"/>
      <c r="HI29" s="348"/>
      <c r="HJ29" s="348"/>
      <c r="HK29" s="348"/>
      <c r="HL29" s="348"/>
      <c r="HM29" s="348"/>
      <c r="HN29" s="348"/>
      <c r="HO29" s="348"/>
      <c r="HP29" s="348"/>
      <c r="HQ29" s="348"/>
      <c r="HR29" s="348"/>
      <c r="HS29" s="348"/>
      <c r="HT29" s="348"/>
      <c r="HU29" s="348"/>
      <c r="HV29" s="348"/>
      <c r="HW29" s="348"/>
      <c r="HX29" s="348"/>
      <c r="HY29" s="348"/>
      <c r="HZ29" s="348"/>
      <c r="IA29" s="348"/>
      <c r="IB29" s="348"/>
      <c r="IC29" s="348"/>
      <c r="ID29" s="348"/>
      <c r="IE29" s="348"/>
      <c r="IF29" s="348"/>
      <c r="IG29" s="348"/>
      <c r="IH29" s="348"/>
      <c r="II29" s="348"/>
      <c r="IJ29" s="348"/>
      <c r="IK29" s="348"/>
      <c r="IL29" s="348"/>
      <c r="IM29" s="348"/>
      <c r="IN29" s="348"/>
      <c r="IO29" s="348"/>
      <c r="IP29" s="348"/>
      <c r="IQ29" s="348"/>
      <c r="IR29" s="348"/>
      <c r="IS29" s="348"/>
      <c r="IT29" s="348"/>
      <c r="IU29" s="348"/>
      <c r="IV29" s="348"/>
    </row>
    <row r="30" spans="1:256" customFormat="1" ht="15" customHeight="1">
      <c r="A30" s="348"/>
      <c r="B30" s="364"/>
      <c r="C30" s="348"/>
      <c r="D30" s="378" t="s">
        <v>414</v>
      </c>
      <c r="E30" s="358">
        <f>IF(E26="","",ROUNDDOWN(E26*0.06,-2))</f>
        <v>1560000</v>
      </c>
      <c r="F30" s="355" t="s">
        <v>83</v>
      </c>
      <c r="G30" s="365"/>
      <c r="H30" s="348"/>
      <c r="I30" s="348"/>
      <c r="J30" s="348"/>
      <c r="K30" s="348"/>
      <c r="L30" s="348"/>
      <c r="M30" s="348"/>
      <c r="N30" s="348"/>
      <c r="O30" s="348"/>
      <c r="P30" s="348"/>
      <c r="Q30" s="348"/>
      <c r="R30" s="348"/>
      <c r="S30" s="348"/>
      <c r="T30" s="348"/>
      <c r="U30" s="348"/>
      <c r="V30" s="348"/>
      <c r="W30" s="348"/>
      <c r="X30" s="348"/>
      <c r="Y30" s="348"/>
      <c r="Z30" s="348"/>
      <c r="AA30" s="348"/>
      <c r="AB30" s="348"/>
      <c r="AC30" s="358">
        <f>IF(AB29&gt;9000000,AB29,0)</f>
        <v>26000000</v>
      </c>
      <c r="AD30" s="358">
        <f>IF(AC30&lt;18000001,AC30,0)</f>
        <v>0</v>
      </c>
      <c r="AE30" s="348"/>
      <c r="AF30" s="358">
        <f>MAX((AD30*0.33-1536000)*1.021,0)</f>
        <v>0</v>
      </c>
      <c r="AG30" s="348"/>
      <c r="AH30" s="348"/>
      <c r="AI30" s="348"/>
      <c r="AJ30" s="348"/>
      <c r="AK30" s="348"/>
      <c r="AL30" s="348"/>
      <c r="AM30" s="348"/>
      <c r="AN30" s="348"/>
      <c r="AO30" s="348"/>
      <c r="AP30" s="348"/>
      <c r="AQ30" s="348"/>
      <c r="AR30" s="348"/>
      <c r="AS30" s="348"/>
      <c r="AT30" s="348"/>
      <c r="AU30" s="348"/>
      <c r="AV30" s="348"/>
      <c r="AW30" s="348"/>
      <c r="AX30" s="348"/>
      <c r="AY30" s="348"/>
      <c r="AZ30" s="348"/>
      <c r="BA30" s="348"/>
      <c r="BB30" s="348"/>
      <c r="BC30" s="348"/>
      <c r="BD30" s="348"/>
      <c r="BE30" s="348"/>
      <c r="BF30" s="348"/>
      <c r="BG30" s="348"/>
      <c r="BH30" s="348"/>
      <c r="BI30" s="348"/>
      <c r="BJ30" s="348"/>
      <c r="BK30" s="348"/>
      <c r="BL30" s="348"/>
      <c r="BM30" s="348"/>
      <c r="BN30" s="348"/>
      <c r="BO30" s="348"/>
      <c r="BP30" s="348"/>
      <c r="BQ30" s="348"/>
      <c r="BR30" s="348"/>
      <c r="BS30" s="348"/>
      <c r="BT30" s="348"/>
      <c r="BU30" s="348"/>
      <c r="BV30" s="348"/>
      <c r="BW30" s="348"/>
      <c r="BX30" s="348"/>
      <c r="BY30" s="348"/>
      <c r="BZ30" s="348"/>
      <c r="CA30" s="348"/>
      <c r="CB30" s="348"/>
      <c r="CC30" s="348"/>
      <c r="CD30" s="348"/>
      <c r="CE30" s="348"/>
      <c r="CF30" s="348"/>
      <c r="CG30" s="348"/>
      <c r="CH30" s="348"/>
      <c r="CI30" s="348"/>
      <c r="CJ30" s="348"/>
      <c r="CK30" s="348"/>
      <c r="CL30" s="348"/>
      <c r="CM30" s="348"/>
      <c r="CN30" s="348"/>
      <c r="CO30" s="348"/>
      <c r="CP30" s="348"/>
      <c r="CQ30" s="348"/>
      <c r="CR30" s="348"/>
      <c r="CS30" s="348"/>
      <c r="CT30" s="348"/>
      <c r="CU30" s="348"/>
      <c r="CV30" s="348"/>
      <c r="CW30" s="348"/>
      <c r="CX30" s="348"/>
      <c r="CY30" s="348"/>
      <c r="CZ30" s="348"/>
      <c r="DA30" s="348"/>
      <c r="DB30" s="348"/>
      <c r="DC30" s="348"/>
      <c r="DD30" s="348"/>
      <c r="DE30" s="348"/>
      <c r="DF30" s="348"/>
      <c r="DG30" s="348"/>
      <c r="DH30" s="348"/>
      <c r="DI30" s="348"/>
      <c r="DJ30" s="348"/>
      <c r="DK30" s="348"/>
      <c r="DL30" s="348"/>
      <c r="DM30" s="348"/>
      <c r="DN30" s="348"/>
      <c r="DO30" s="348"/>
      <c r="DP30" s="348"/>
      <c r="DQ30" s="348"/>
      <c r="DR30" s="348"/>
      <c r="DS30" s="348"/>
      <c r="DT30" s="348"/>
      <c r="DU30" s="348"/>
      <c r="DV30" s="348"/>
      <c r="DW30" s="348"/>
      <c r="DX30" s="348"/>
      <c r="DY30" s="348"/>
      <c r="DZ30" s="348"/>
      <c r="EA30" s="348"/>
      <c r="EB30" s="348"/>
      <c r="EC30" s="348"/>
      <c r="ED30" s="348"/>
      <c r="EE30" s="348"/>
      <c r="EF30" s="348"/>
      <c r="EG30" s="348"/>
      <c r="EH30" s="348"/>
      <c r="EI30" s="348"/>
      <c r="EJ30" s="348"/>
      <c r="EK30" s="348"/>
      <c r="EL30" s="348"/>
      <c r="EM30" s="348"/>
      <c r="EN30" s="348"/>
      <c r="EO30" s="348"/>
      <c r="EP30" s="348"/>
      <c r="EQ30" s="348"/>
      <c r="ER30" s="348"/>
      <c r="ES30" s="348"/>
      <c r="ET30" s="348"/>
      <c r="EU30" s="348"/>
      <c r="EV30" s="348"/>
      <c r="EW30" s="348"/>
      <c r="EX30" s="348"/>
      <c r="EY30" s="348"/>
      <c r="EZ30" s="348"/>
      <c r="FA30" s="348"/>
      <c r="FB30" s="348"/>
      <c r="FC30" s="348"/>
      <c r="FD30" s="348"/>
      <c r="FE30" s="348"/>
      <c r="FF30" s="348"/>
      <c r="FG30" s="348"/>
      <c r="FH30" s="348"/>
      <c r="FI30" s="348"/>
      <c r="FJ30" s="348"/>
      <c r="FK30" s="348"/>
      <c r="FL30" s="348"/>
      <c r="FM30" s="348"/>
      <c r="FN30" s="348"/>
      <c r="FO30" s="348"/>
      <c r="FP30" s="348"/>
      <c r="FQ30" s="348"/>
      <c r="FR30" s="348"/>
      <c r="FS30" s="348"/>
      <c r="FT30" s="348"/>
      <c r="FU30" s="348"/>
      <c r="FV30" s="348"/>
      <c r="FW30" s="348"/>
      <c r="FX30" s="348"/>
      <c r="FY30" s="348"/>
      <c r="FZ30" s="348"/>
      <c r="GA30" s="348"/>
      <c r="GB30" s="348"/>
      <c r="GC30" s="348"/>
      <c r="GD30" s="348"/>
      <c r="GE30" s="348"/>
      <c r="GF30" s="348"/>
      <c r="GG30" s="348"/>
      <c r="GH30" s="348"/>
      <c r="GI30" s="348"/>
      <c r="GJ30" s="348"/>
      <c r="GK30" s="348"/>
      <c r="GL30" s="348"/>
      <c r="GM30" s="348"/>
      <c r="GN30" s="348"/>
      <c r="GO30" s="348"/>
      <c r="GP30" s="348"/>
      <c r="GQ30" s="348"/>
      <c r="GR30" s="348"/>
      <c r="GS30" s="348"/>
      <c r="GT30" s="348"/>
      <c r="GU30" s="348"/>
      <c r="GV30" s="348"/>
      <c r="GW30" s="348"/>
      <c r="GX30" s="348"/>
      <c r="GY30" s="348"/>
      <c r="GZ30" s="348"/>
      <c r="HA30" s="348"/>
      <c r="HB30" s="348"/>
      <c r="HC30" s="348"/>
      <c r="HD30" s="348"/>
      <c r="HE30" s="348"/>
      <c r="HF30" s="348"/>
      <c r="HG30" s="348"/>
      <c r="HH30" s="348"/>
      <c r="HI30" s="348"/>
      <c r="HJ30" s="348"/>
      <c r="HK30" s="348"/>
      <c r="HL30" s="348"/>
      <c r="HM30" s="348"/>
      <c r="HN30" s="348"/>
      <c r="HO30" s="348"/>
      <c r="HP30" s="348"/>
      <c r="HQ30" s="348"/>
      <c r="HR30" s="348"/>
      <c r="HS30" s="348"/>
      <c r="HT30" s="348"/>
      <c r="HU30" s="348"/>
      <c r="HV30" s="348"/>
      <c r="HW30" s="348"/>
      <c r="HX30" s="348"/>
      <c r="HY30" s="348"/>
      <c r="HZ30" s="348"/>
      <c r="IA30" s="348"/>
      <c r="IB30" s="348"/>
      <c r="IC30" s="348"/>
      <c r="ID30" s="348"/>
      <c r="IE30" s="348"/>
      <c r="IF30" s="348"/>
      <c r="IG30" s="348"/>
      <c r="IH30" s="348"/>
      <c r="II30" s="348"/>
      <c r="IJ30" s="348"/>
      <c r="IK30" s="348"/>
      <c r="IL30" s="348"/>
      <c r="IM30" s="348"/>
      <c r="IN30" s="348"/>
      <c r="IO30" s="348"/>
      <c r="IP30" s="348"/>
      <c r="IQ30" s="348"/>
      <c r="IR30" s="348"/>
      <c r="IS30" s="348"/>
      <c r="IT30" s="348"/>
      <c r="IU30" s="348"/>
      <c r="IV30" s="348"/>
    </row>
    <row r="31" spans="1:256" customFormat="1" ht="5.0999999999999996" customHeight="1">
      <c r="A31" s="348"/>
      <c r="B31" s="364"/>
      <c r="C31" s="348"/>
      <c r="D31" s="378"/>
      <c r="E31" s="358"/>
      <c r="F31" s="355"/>
      <c r="G31" s="365"/>
      <c r="H31" s="348"/>
      <c r="I31" s="348"/>
      <c r="J31" s="348"/>
      <c r="K31" s="348"/>
      <c r="L31" s="348"/>
      <c r="M31" s="348"/>
      <c r="N31" s="348"/>
      <c r="O31" s="348"/>
      <c r="P31" s="348"/>
      <c r="Q31" s="348"/>
      <c r="R31" s="348"/>
      <c r="S31" s="348"/>
      <c r="T31" s="348"/>
      <c r="U31" s="348"/>
      <c r="V31" s="348"/>
      <c r="W31" s="348"/>
      <c r="X31" s="348"/>
      <c r="Y31" s="348"/>
      <c r="Z31" s="348"/>
      <c r="AA31" s="348"/>
      <c r="AB31" s="348"/>
      <c r="AC31" s="348"/>
      <c r="AD31" s="358">
        <f>IF(AC30&gt;18000000,AC30,0)</f>
        <v>26000000</v>
      </c>
      <c r="AE31" s="358">
        <f>IF(AD31&lt;40000001,AD31,0)</f>
        <v>26000000</v>
      </c>
      <c r="AF31" s="358">
        <f>MAX((AE31*0.4-2796000)*1.021,0)</f>
        <v>7763683.9999999991</v>
      </c>
      <c r="AG31" s="348"/>
      <c r="AH31" s="348"/>
      <c r="AI31" s="348"/>
      <c r="AJ31" s="348"/>
      <c r="AK31" s="348"/>
      <c r="AL31" s="348"/>
      <c r="AM31" s="348"/>
      <c r="AN31" s="348"/>
      <c r="AO31" s="348"/>
      <c r="AP31" s="348"/>
      <c r="AQ31" s="348"/>
      <c r="AR31" s="348"/>
      <c r="AS31" s="348"/>
      <c r="AT31" s="348"/>
      <c r="AU31" s="348"/>
      <c r="AV31" s="348"/>
      <c r="AW31" s="348"/>
      <c r="AX31" s="348"/>
      <c r="AY31" s="348"/>
      <c r="AZ31" s="348"/>
      <c r="BA31" s="348"/>
      <c r="BB31" s="348"/>
      <c r="BC31" s="348"/>
      <c r="BD31" s="348"/>
      <c r="BE31" s="348"/>
      <c r="BF31" s="348"/>
      <c r="BG31" s="348"/>
      <c r="BH31" s="348"/>
      <c r="BI31" s="348"/>
      <c r="BJ31" s="348"/>
      <c r="BK31" s="348"/>
      <c r="BL31" s="348"/>
      <c r="BM31" s="348"/>
      <c r="BN31" s="348"/>
      <c r="BO31" s="348"/>
      <c r="BP31" s="348"/>
      <c r="BQ31" s="348"/>
      <c r="BR31" s="348"/>
      <c r="BS31" s="348"/>
      <c r="BT31" s="348"/>
      <c r="BU31" s="348"/>
      <c r="BV31" s="348"/>
      <c r="BW31" s="348"/>
      <c r="BX31" s="348"/>
      <c r="BY31" s="348"/>
      <c r="BZ31" s="348"/>
      <c r="CA31" s="348"/>
      <c r="CB31" s="348"/>
      <c r="CC31" s="348"/>
      <c r="CD31" s="348"/>
      <c r="CE31" s="348"/>
      <c r="CF31" s="348"/>
      <c r="CG31" s="348"/>
      <c r="CH31" s="348"/>
      <c r="CI31" s="348"/>
      <c r="CJ31" s="348"/>
      <c r="CK31" s="348"/>
      <c r="CL31" s="348"/>
      <c r="CM31" s="348"/>
      <c r="CN31" s="348"/>
      <c r="CO31" s="348"/>
      <c r="CP31" s="348"/>
      <c r="CQ31" s="348"/>
      <c r="CR31" s="348"/>
      <c r="CS31" s="348"/>
      <c r="CT31" s="348"/>
      <c r="CU31" s="348"/>
      <c r="CV31" s="348"/>
      <c r="CW31" s="348"/>
      <c r="CX31" s="348"/>
      <c r="CY31" s="348"/>
      <c r="CZ31" s="348"/>
      <c r="DA31" s="348"/>
      <c r="DB31" s="348"/>
      <c r="DC31" s="348"/>
      <c r="DD31" s="348"/>
      <c r="DE31" s="348"/>
      <c r="DF31" s="348"/>
      <c r="DG31" s="348"/>
      <c r="DH31" s="348"/>
      <c r="DI31" s="348"/>
      <c r="DJ31" s="348"/>
      <c r="DK31" s="348"/>
      <c r="DL31" s="348"/>
      <c r="DM31" s="348"/>
      <c r="DN31" s="348"/>
      <c r="DO31" s="348"/>
      <c r="DP31" s="348"/>
      <c r="DQ31" s="348"/>
      <c r="DR31" s="348"/>
      <c r="DS31" s="348"/>
      <c r="DT31" s="348"/>
      <c r="DU31" s="348"/>
      <c r="DV31" s="348"/>
      <c r="DW31" s="348"/>
      <c r="DX31" s="348"/>
      <c r="DY31" s="348"/>
      <c r="DZ31" s="348"/>
      <c r="EA31" s="348"/>
      <c r="EB31" s="348"/>
      <c r="EC31" s="348"/>
      <c r="ED31" s="348"/>
      <c r="EE31" s="348"/>
      <c r="EF31" s="348"/>
      <c r="EG31" s="348"/>
      <c r="EH31" s="348"/>
      <c r="EI31" s="348"/>
      <c r="EJ31" s="348"/>
      <c r="EK31" s="348"/>
      <c r="EL31" s="348"/>
      <c r="EM31" s="348"/>
      <c r="EN31" s="348"/>
      <c r="EO31" s="348"/>
      <c r="EP31" s="348"/>
      <c r="EQ31" s="348"/>
      <c r="ER31" s="348"/>
      <c r="ES31" s="348"/>
      <c r="ET31" s="348"/>
      <c r="EU31" s="348"/>
      <c r="EV31" s="348"/>
      <c r="EW31" s="348"/>
      <c r="EX31" s="348"/>
      <c r="EY31" s="348"/>
      <c r="EZ31" s="348"/>
      <c r="FA31" s="348"/>
      <c r="FB31" s="348"/>
      <c r="FC31" s="348"/>
      <c r="FD31" s="348"/>
      <c r="FE31" s="348"/>
      <c r="FF31" s="348"/>
      <c r="FG31" s="348"/>
      <c r="FH31" s="348"/>
      <c r="FI31" s="348"/>
      <c r="FJ31" s="348"/>
      <c r="FK31" s="348"/>
      <c r="FL31" s="348"/>
      <c r="FM31" s="348"/>
      <c r="FN31" s="348"/>
      <c r="FO31" s="348"/>
      <c r="FP31" s="348"/>
      <c r="FQ31" s="348"/>
      <c r="FR31" s="348"/>
      <c r="FS31" s="348"/>
      <c r="FT31" s="348"/>
      <c r="FU31" s="348"/>
      <c r="FV31" s="348"/>
      <c r="FW31" s="348"/>
      <c r="FX31" s="348"/>
      <c r="FY31" s="348"/>
      <c r="FZ31" s="348"/>
      <c r="GA31" s="348"/>
      <c r="GB31" s="348"/>
      <c r="GC31" s="348"/>
      <c r="GD31" s="348"/>
      <c r="GE31" s="348"/>
      <c r="GF31" s="348"/>
      <c r="GG31" s="348"/>
      <c r="GH31" s="348"/>
      <c r="GI31" s="348"/>
      <c r="GJ31" s="348"/>
      <c r="GK31" s="348"/>
      <c r="GL31" s="348"/>
      <c r="GM31" s="348"/>
      <c r="GN31" s="348"/>
      <c r="GO31" s="348"/>
      <c r="GP31" s="348"/>
      <c r="GQ31" s="348"/>
      <c r="GR31" s="348"/>
      <c r="GS31" s="348"/>
      <c r="GT31" s="348"/>
      <c r="GU31" s="348"/>
      <c r="GV31" s="348"/>
      <c r="GW31" s="348"/>
      <c r="GX31" s="348"/>
      <c r="GY31" s="348"/>
      <c r="GZ31" s="348"/>
      <c r="HA31" s="348"/>
      <c r="HB31" s="348"/>
      <c r="HC31" s="348"/>
      <c r="HD31" s="348"/>
      <c r="HE31" s="348"/>
      <c r="HF31" s="348"/>
      <c r="HG31" s="348"/>
      <c r="HH31" s="348"/>
      <c r="HI31" s="348"/>
      <c r="HJ31" s="348"/>
      <c r="HK31" s="348"/>
      <c r="HL31" s="348"/>
      <c r="HM31" s="348"/>
      <c r="HN31" s="348"/>
      <c r="HO31" s="348"/>
      <c r="HP31" s="348"/>
      <c r="HQ31" s="348"/>
      <c r="HR31" s="348"/>
      <c r="HS31" s="348"/>
      <c r="HT31" s="348"/>
      <c r="HU31" s="348"/>
      <c r="HV31" s="348"/>
      <c r="HW31" s="348"/>
      <c r="HX31" s="348"/>
      <c r="HY31" s="348"/>
      <c r="HZ31" s="348"/>
      <c r="IA31" s="348"/>
      <c r="IB31" s="348"/>
      <c r="IC31" s="348"/>
      <c r="ID31" s="348"/>
      <c r="IE31" s="348"/>
      <c r="IF31" s="348"/>
      <c r="IG31" s="348"/>
      <c r="IH31" s="348"/>
      <c r="II31" s="348"/>
      <c r="IJ31" s="348"/>
      <c r="IK31" s="348"/>
      <c r="IL31" s="348"/>
      <c r="IM31" s="348"/>
      <c r="IN31" s="348"/>
      <c r="IO31" s="348"/>
      <c r="IP31" s="348"/>
      <c r="IQ31" s="348"/>
      <c r="IR31" s="348"/>
      <c r="IS31" s="348"/>
      <c r="IT31" s="348"/>
      <c r="IU31" s="348"/>
      <c r="IV31" s="348"/>
    </row>
    <row r="32" spans="1:256" customFormat="1" ht="15" customHeight="1">
      <c r="A32" s="348"/>
      <c r="B32" s="364"/>
      <c r="C32" s="348"/>
      <c r="D32" s="378" t="s">
        <v>415</v>
      </c>
      <c r="E32" s="358">
        <f>IF(E26="","",ROUNDDOWN(E26*0.04,-2))</f>
        <v>1040000</v>
      </c>
      <c r="F32" s="355" t="s">
        <v>83</v>
      </c>
      <c r="G32" s="365"/>
      <c r="H32" s="348"/>
      <c r="I32" s="348"/>
      <c r="J32" s="348"/>
      <c r="K32" s="348"/>
      <c r="L32" s="348"/>
      <c r="M32" s="348"/>
      <c r="N32" s="348"/>
      <c r="O32" s="348"/>
      <c r="P32" s="348"/>
      <c r="Q32" s="348"/>
      <c r="R32" s="348"/>
      <c r="S32" s="348"/>
      <c r="T32" s="348"/>
      <c r="U32" s="348"/>
      <c r="V32" s="348"/>
      <c r="W32" s="348"/>
      <c r="X32" s="348"/>
      <c r="Y32" s="348"/>
      <c r="Z32" s="348"/>
      <c r="AA32" s="348"/>
      <c r="AB32" s="348"/>
      <c r="AC32" s="348"/>
      <c r="AD32" s="348"/>
      <c r="AE32" s="358">
        <f>IF(AD31&gt;40000000,AD31,0)</f>
        <v>0</v>
      </c>
      <c r="AF32" s="358">
        <f>MAX((AE32*0.45-4796000)*1.021,0)</f>
        <v>0</v>
      </c>
      <c r="AG32" s="348"/>
      <c r="AH32" s="348"/>
      <c r="AI32" s="348"/>
      <c r="AJ32" s="348"/>
      <c r="AK32" s="348"/>
      <c r="AL32" s="348"/>
      <c r="AM32" s="348"/>
      <c r="AN32" s="348"/>
      <c r="AO32" s="348"/>
      <c r="AP32" s="348"/>
      <c r="AQ32" s="348"/>
      <c r="AR32" s="348"/>
      <c r="AS32" s="348"/>
      <c r="AT32" s="348"/>
      <c r="AU32" s="348"/>
      <c r="AV32" s="348"/>
      <c r="AW32" s="348"/>
      <c r="AX32" s="348"/>
      <c r="AY32" s="348"/>
      <c r="AZ32" s="348"/>
      <c r="BA32" s="348"/>
      <c r="BB32" s="348"/>
      <c r="BC32" s="348"/>
      <c r="BD32" s="348"/>
      <c r="BE32" s="348"/>
      <c r="BF32" s="348"/>
      <c r="BG32" s="348"/>
      <c r="BH32" s="348"/>
      <c r="BI32" s="348"/>
      <c r="BJ32" s="348"/>
      <c r="BK32" s="348"/>
      <c r="BL32" s="348"/>
      <c r="BM32" s="348"/>
      <c r="BN32" s="348"/>
      <c r="BO32" s="348"/>
      <c r="BP32" s="348"/>
      <c r="BQ32" s="348"/>
      <c r="BR32" s="348"/>
      <c r="BS32" s="348"/>
      <c r="BT32" s="348"/>
      <c r="BU32" s="348"/>
      <c r="BV32" s="348"/>
      <c r="BW32" s="348"/>
      <c r="BX32" s="348"/>
      <c r="BY32" s="348"/>
      <c r="BZ32" s="348"/>
      <c r="CA32" s="348"/>
      <c r="CB32" s="348"/>
      <c r="CC32" s="348"/>
      <c r="CD32" s="348"/>
      <c r="CE32" s="348"/>
      <c r="CF32" s="348"/>
      <c r="CG32" s="348"/>
      <c r="CH32" s="348"/>
      <c r="CI32" s="348"/>
      <c r="CJ32" s="348"/>
      <c r="CK32" s="348"/>
      <c r="CL32" s="348"/>
      <c r="CM32" s="348"/>
      <c r="CN32" s="348"/>
      <c r="CO32" s="348"/>
      <c r="CP32" s="348"/>
      <c r="CQ32" s="348"/>
      <c r="CR32" s="348"/>
      <c r="CS32" s="348"/>
      <c r="CT32" s="348"/>
      <c r="CU32" s="348"/>
      <c r="CV32" s="348"/>
      <c r="CW32" s="348"/>
      <c r="CX32" s="348"/>
      <c r="CY32" s="348"/>
      <c r="CZ32" s="348"/>
      <c r="DA32" s="348"/>
      <c r="DB32" s="348"/>
      <c r="DC32" s="348"/>
      <c r="DD32" s="348"/>
      <c r="DE32" s="348"/>
      <c r="DF32" s="348"/>
      <c r="DG32" s="348"/>
      <c r="DH32" s="348"/>
      <c r="DI32" s="348"/>
      <c r="DJ32" s="348"/>
      <c r="DK32" s="348"/>
      <c r="DL32" s="348"/>
      <c r="DM32" s="348"/>
      <c r="DN32" s="348"/>
      <c r="DO32" s="348"/>
      <c r="DP32" s="348"/>
      <c r="DQ32" s="348"/>
      <c r="DR32" s="348"/>
      <c r="DS32" s="348"/>
      <c r="DT32" s="348"/>
      <c r="DU32" s="348"/>
      <c r="DV32" s="348"/>
      <c r="DW32" s="348"/>
      <c r="DX32" s="348"/>
      <c r="DY32" s="348"/>
      <c r="DZ32" s="348"/>
      <c r="EA32" s="348"/>
      <c r="EB32" s="348"/>
      <c r="EC32" s="348"/>
      <c r="ED32" s="348"/>
      <c r="EE32" s="348"/>
      <c r="EF32" s="348"/>
      <c r="EG32" s="348"/>
      <c r="EH32" s="348"/>
      <c r="EI32" s="348"/>
      <c r="EJ32" s="348"/>
      <c r="EK32" s="348"/>
      <c r="EL32" s="348"/>
      <c r="EM32" s="348"/>
      <c r="EN32" s="348"/>
      <c r="EO32" s="348"/>
      <c r="EP32" s="348"/>
      <c r="EQ32" s="348"/>
      <c r="ER32" s="348"/>
      <c r="ES32" s="348"/>
      <c r="ET32" s="348"/>
      <c r="EU32" s="348"/>
      <c r="EV32" s="348"/>
      <c r="EW32" s="348"/>
      <c r="EX32" s="348"/>
      <c r="EY32" s="348"/>
      <c r="EZ32" s="348"/>
      <c r="FA32" s="348"/>
      <c r="FB32" s="348"/>
      <c r="FC32" s="348"/>
      <c r="FD32" s="348"/>
      <c r="FE32" s="348"/>
      <c r="FF32" s="348"/>
      <c r="FG32" s="348"/>
      <c r="FH32" s="348"/>
      <c r="FI32" s="348"/>
      <c r="FJ32" s="348"/>
      <c r="FK32" s="348"/>
      <c r="FL32" s="348"/>
      <c r="FM32" s="348"/>
      <c r="FN32" s="348"/>
      <c r="FO32" s="348"/>
      <c r="FP32" s="348"/>
      <c r="FQ32" s="348"/>
      <c r="FR32" s="348"/>
      <c r="FS32" s="348"/>
      <c r="FT32" s="348"/>
      <c r="FU32" s="348"/>
      <c r="FV32" s="348"/>
      <c r="FW32" s="348"/>
      <c r="FX32" s="348"/>
      <c r="FY32" s="348"/>
      <c r="FZ32" s="348"/>
      <c r="GA32" s="348"/>
      <c r="GB32" s="348"/>
      <c r="GC32" s="348"/>
      <c r="GD32" s="348"/>
      <c r="GE32" s="348"/>
      <c r="GF32" s="348"/>
      <c r="GG32" s="348"/>
      <c r="GH32" s="348"/>
      <c r="GI32" s="348"/>
      <c r="GJ32" s="348"/>
      <c r="GK32" s="348"/>
      <c r="GL32" s="348"/>
      <c r="GM32" s="348"/>
      <c r="GN32" s="348"/>
      <c r="GO32" s="348"/>
      <c r="GP32" s="348"/>
      <c r="GQ32" s="348"/>
      <c r="GR32" s="348"/>
      <c r="GS32" s="348"/>
      <c r="GT32" s="348"/>
      <c r="GU32" s="348"/>
      <c r="GV32" s="348"/>
      <c r="GW32" s="348"/>
      <c r="GX32" s="348"/>
      <c r="GY32" s="348"/>
      <c r="GZ32" s="348"/>
      <c r="HA32" s="348"/>
      <c r="HB32" s="348"/>
      <c r="HC32" s="348"/>
      <c r="HD32" s="348"/>
      <c r="HE32" s="348"/>
      <c r="HF32" s="348"/>
      <c r="HG32" s="348"/>
      <c r="HH32" s="348"/>
      <c r="HI32" s="348"/>
      <c r="HJ32" s="348"/>
      <c r="HK32" s="348"/>
      <c r="HL32" s="348"/>
      <c r="HM32" s="348"/>
      <c r="HN32" s="348"/>
      <c r="HO32" s="348"/>
      <c r="HP32" s="348"/>
      <c r="HQ32" s="348"/>
      <c r="HR32" s="348"/>
      <c r="HS32" s="348"/>
      <c r="HT32" s="348"/>
      <c r="HU32" s="348"/>
      <c r="HV32" s="348"/>
      <c r="HW32" s="348"/>
      <c r="HX32" s="348"/>
      <c r="HY32" s="348"/>
      <c r="HZ32" s="348"/>
      <c r="IA32" s="348"/>
      <c r="IB32" s="348"/>
      <c r="IC32" s="348"/>
      <c r="ID32" s="348"/>
      <c r="IE32" s="348"/>
      <c r="IF32" s="348"/>
      <c r="IG32" s="348"/>
      <c r="IH32" s="348"/>
      <c r="II32" s="348"/>
      <c r="IJ32" s="348"/>
      <c r="IK32" s="348"/>
      <c r="IL32" s="348"/>
      <c r="IM32" s="348"/>
      <c r="IN32" s="348"/>
      <c r="IO32" s="348"/>
      <c r="IP32" s="348"/>
      <c r="IQ32" s="348"/>
      <c r="IR32" s="348"/>
      <c r="IS32" s="348"/>
      <c r="IT32" s="348"/>
      <c r="IU32" s="348"/>
      <c r="IV32" s="348"/>
    </row>
    <row r="33" spans="1:256" customFormat="1" ht="5.0999999999999996" customHeight="1" thickBot="1">
      <c r="A33" s="348"/>
      <c r="B33" s="364"/>
      <c r="C33" s="348"/>
      <c r="D33" s="378"/>
      <c r="E33" s="358"/>
      <c r="F33" s="355"/>
      <c r="G33" s="365"/>
      <c r="H33" s="348"/>
      <c r="I33" s="348"/>
      <c r="J33" s="348"/>
      <c r="K33" s="348"/>
      <c r="L33" s="348"/>
      <c r="M33" s="348"/>
      <c r="N33" s="348"/>
      <c r="O33" s="348"/>
      <c r="P33" s="348"/>
      <c r="Q33" s="348"/>
      <c r="R33" s="348"/>
      <c r="S33" s="348"/>
      <c r="T33" s="348"/>
      <c r="U33" s="348"/>
      <c r="V33" s="348"/>
      <c r="W33" s="348"/>
      <c r="X33" s="348"/>
      <c r="Y33" s="348"/>
      <c r="Z33" s="348"/>
      <c r="AA33" s="348"/>
      <c r="AB33" s="348"/>
      <c r="AC33" s="348"/>
      <c r="AD33" s="348"/>
      <c r="AE33" s="348"/>
      <c r="AF33" s="358">
        <f>ROUNDDOWN(SUM(AF26:AF32),0)</f>
        <v>7763684</v>
      </c>
      <c r="AG33" s="348"/>
      <c r="AH33" s="348"/>
      <c r="AI33" s="348"/>
      <c r="AJ33" s="348"/>
      <c r="AK33" s="348"/>
      <c r="AL33" s="348"/>
      <c r="AM33" s="348"/>
      <c r="AN33" s="348"/>
      <c r="AO33" s="348"/>
      <c r="AP33" s="348"/>
      <c r="AQ33" s="348"/>
      <c r="AR33" s="348"/>
      <c r="AS33" s="348"/>
      <c r="AT33" s="348"/>
      <c r="AU33" s="348"/>
      <c r="AV33" s="348"/>
      <c r="AW33" s="348"/>
      <c r="AX33" s="348"/>
      <c r="AY33" s="348"/>
      <c r="AZ33" s="348"/>
      <c r="BA33" s="348"/>
      <c r="BB33" s="348"/>
      <c r="BC33" s="348"/>
      <c r="BD33" s="348"/>
      <c r="BE33" s="348"/>
      <c r="BF33" s="348"/>
      <c r="BG33" s="348"/>
      <c r="BH33" s="348"/>
      <c r="BI33" s="348"/>
      <c r="BJ33" s="348"/>
      <c r="BK33" s="348"/>
      <c r="BL33" s="348"/>
      <c r="BM33" s="348"/>
      <c r="BN33" s="348"/>
      <c r="BO33" s="348"/>
      <c r="BP33" s="348"/>
      <c r="BQ33" s="348"/>
      <c r="BR33" s="348"/>
      <c r="BS33" s="348"/>
      <c r="BT33" s="348"/>
      <c r="BU33" s="348"/>
      <c r="BV33" s="348"/>
      <c r="BW33" s="348"/>
      <c r="BX33" s="348"/>
      <c r="BY33" s="348"/>
      <c r="BZ33" s="348"/>
      <c r="CA33" s="348"/>
      <c r="CB33" s="348"/>
      <c r="CC33" s="348"/>
      <c r="CD33" s="348"/>
      <c r="CE33" s="348"/>
      <c r="CF33" s="348"/>
      <c r="CG33" s="348"/>
      <c r="CH33" s="348"/>
      <c r="CI33" s="348"/>
      <c r="CJ33" s="348"/>
      <c r="CK33" s="348"/>
      <c r="CL33" s="348"/>
      <c r="CM33" s="348"/>
      <c r="CN33" s="348"/>
      <c r="CO33" s="348"/>
      <c r="CP33" s="348"/>
      <c r="CQ33" s="348"/>
      <c r="CR33" s="348"/>
      <c r="CS33" s="348"/>
      <c r="CT33" s="348"/>
      <c r="CU33" s="348"/>
      <c r="CV33" s="348"/>
      <c r="CW33" s="348"/>
      <c r="CX33" s="348"/>
      <c r="CY33" s="348"/>
      <c r="CZ33" s="348"/>
      <c r="DA33" s="348"/>
      <c r="DB33" s="348"/>
      <c r="DC33" s="348"/>
      <c r="DD33" s="348"/>
      <c r="DE33" s="348"/>
      <c r="DF33" s="348"/>
      <c r="DG33" s="348"/>
      <c r="DH33" s="348"/>
      <c r="DI33" s="348"/>
      <c r="DJ33" s="348"/>
      <c r="DK33" s="348"/>
      <c r="DL33" s="348"/>
      <c r="DM33" s="348"/>
      <c r="DN33" s="348"/>
      <c r="DO33" s="348"/>
      <c r="DP33" s="348"/>
      <c r="DQ33" s="348"/>
      <c r="DR33" s="348"/>
      <c r="DS33" s="348"/>
      <c r="DT33" s="348"/>
      <c r="DU33" s="348"/>
      <c r="DV33" s="348"/>
      <c r="DW33" s="348"/>
      <c r="DX33" s="348"/>
      <c r="DY33" s="348"/>
      <c r="DZ33" s="348"/>
      <c r="EA33" s="348"/>
      <c r="EB33" s="348"/>
      <c r="EC33" s="348"/>
      <c r="ED33" s="348"/>
      <c r="EE33" s="348"/>
      <c r="EF33" s="348"/>
      <c r="EG33" s="348"/>
      <c r="EH33" s="348"/>
      <c r="EI33" s="348"/>
      <c r="EJ33" s="348"/>
      <c r="EK33" s="348"/>
      <c r="EL33" s="348"/>
      <c r="EM33" s="348"/>
      <c r="EN33" s="348"/>
      <c r="EO33" s="348"/>
      <c r="EP33" s="348"/>
      <c r="EQ33" s="348"/>
      <c r="ER33" s="348"/>
      <c r="ES33" s="348"/>
      <c r="ET33" s="348"/>
      <c r="EU33" s="348"/>
      <c r="EV33" s="348"/>
      <c r="EW33" s="348"/>
      <c r="EX33" s="348"/>
      <c r="EY33" s="348"/>
      <c r="EZ33" s="348"/>
      <c r="FA33" s="348"/>
      <c r="FB33" s="348"/>
      <c r="FC33" s="348"/>
      <c r="FD33" s="348"/>
      <c r="FE33" s="348"/>
      <c r="FF33" s="348"/>
      <c r="FG33" s="348"/>
      <c r="FH33" s="348"/>
      <c r="FI33" s="348"/>
      <c r="FJ33" s="348"/>
      <c r="FK33" s="348"/>
      <c r="FL33" s="348"/>
      <c r="FM33" s="348"/>
      <c r="FN33" s="348"/>
      <c r="FO33" s="348"/>
      <c r="FP33" s="348"/>
      <c r="FQ33" s="348"/>
      <c r="FR33" s="348"/>
      <c r="FS33" s="348"/>
      <c r="FT33" s="348"/>
      <c r="FU33" s="348"/>
      <c r="FV33" s="348"/>
      <c r="FW33" s="348"/>
      <c r="FX33" s="348"/>
      <c r="FY33" s="348"/>
      <c r="FZ33" s="348"/>
      <c r="GA33" s="348"/>
      <c r="GB33" s="348"/>
      <c r="GC33" s="348"/>
      <c r="GD33" s="348"/>
      <c r="GE33" s="348"/>
      <c r="GF33" s="348"/>
      <c r="GG33" s="348"/>
      <c r="GH33" s="348"/>
      <c r="GI33" s="348"/>
      <c r="GJ33" s="348"/>
      <c r="GK33" s="348"/>
      <c r="GL33" s="348"/>
      <c r="GM33" s="348"/>
      <c r="GN33" s="348"/>
      <c r="GO33" s="348"/>
      <c r="GP33" s="348"/>
      <c r="GQ33" s="348"/>
      <c r="GR33" s="348"/>
      <c r="GS33" s="348"/>
      <c r="GT33" s="348"/>
      <c r="GU33" s="348"/>
      <c r="GV33" s="348"/>
      <c r="GW33" s="348"/>
      <c r="GX33" s="348"/>
      <c r="GY33" s="348"/>
      <c r="GZ33" s="348"/>
      <c r="HA33" s="348"/>
      <c r="HB33" s="348"/>
      <c r="HC33" s="348"/>
      <c r="HD33" s="348"/>
      <c r="HE33" s="348"/>
      <c r="HF33" s="348"/>
      <c r="HG33" s="348"/>
      <c r="HH33" s="348"/>
      <c r="HI33" s="348"/>
      <c r="HJ33" s="348"/>
      <c r="HK33" s="348"/>
      <c r="HL33" s="348"/>
      <c r="HM33" s="348"/>
      <c r="HN33" s="348"/>
      <c r="HO33" s="348"/>
      <c r="HP33" s="348"/>
      <c r="HQ33" s="348"/>
      <c r="HR33" s="348"/>
      <c r="HS33" s="348"/>
      <c r="HT33" s="348"/>
      <c r="HU33" s="348"/>
      <c r="HV33" s="348"/>
      <c r="HW33" s="348"/>
      <c r="HX33" s="348"/>
      <c r="HY33" s="348"/>
      <c r="HZ33" s="348"/>
      <c r="IA33" s="348"/>
      <c r="IB33" s="348"/>
      <c r="IC33" s="348"/>
      <c r="ID33" s="348"/>
      <c r="IE33" s="348"/>
      <c r="IF33" s="348"/>
      <c r="IG33" s="348"/>
      <c r="IH33" s="348"/>
      <c r="II33" s="348"/>
      <c r="IJ33" s="348"/>
      <c r="IK33" s="348"/>
      <c r="IL33" s="348"/>
      <c r="IM33" s="348"/>
      <c r="IN33" s="348"/>
      <c r="IO33" s="348"/>
      <c r="IP33" s="348"/>
      <c r="IQ33" s="348"/>
      <c r="IR33" s="348"/>
      <c r="IS33" s="348"/>
      <c r="IT33" s="348"/>
      <c r="IU33" s="348"/>
      <c r="IV33" s="348"/>
    </row>
    <row r="34" spans="1:256" customFormat="1" ht="15" customHeight="1" thickTop="1">
      <c r="A34" s="348"/>
      <c r="B34" s="364"/>
      <c r="C34" s="380"/>
      <c r="D34" s="381" t="s">
        <v>416</v>
      </c>
      <c r="E34" s="382">
        <f>SUM(E28)+E30+E32</f>
        <v>10363684</v>
      </c>
      <c r="F34" s="383" t="s">
        <v>83</v>
      </c>
      <c r="G34" s="365"/>
      <c r="H34" s="348"/>
      <c r="I34" s="348"/>
      <c r="J34" s="348"/>
      <c r="K34" s="348"/>
      <c r="L34" s="348"/>
      <c r="M34" s="348"/>
      <c r="N34" s="348"/>
      <c r="O34" s="348"/>
      <c r="P34" s="348"/>
      <c r="Q34" s="348"/>
      <c r="R34" s="348"/>
      <c r="S34" s="348"/>
      <c r="T34" s="348"/>
      <c r="U34" s="348"/>
      <c r="V34" s="348"/>
      <c r="W34" s="348"/>
      <c r="X34" s="348"/>
      <c r="Y34" s="348"/>
      <c r="Z34" s="348"/>
      <c r="AA34" s="348"/>
      <c r="AB34" s="348"/>
      <c r="AC34" s="348"/>
      <c r="AD34" s="348"/>
      <c r="AE34" s="348"/>
      <c r="AF34" s="348"/>
      <c r="AG34" s="348"/>
      <c r="AH34" s="348"/>
      <c r="AI34" s="348"/>
      <c r="AJ34" s="348"/>
      <c r="AK34" s="348"/>
      <c r="AL34" s="348"/>
      <c r="AM34" s="348"/>
      <c r="AN34" s="348"/>
      <c r="AO34" s="348"/>
      <c r="AP34" s="348"/>
      <c r="AQ34" s="348"/>
      <c r="AR34" s="348"/>
      <c r="AS34" s="348"/>
      <c r="AT34" s="348"/>
      <c r="AU34" s="348"/>
      <c r="AV34" s="348"/>
      <c r="AW34" s="348"/>
      <c r="AX34" s="348"/>
      <c r="AY34" s="348"/>
      <c r="AZ34" s="348"/>
      <c r="BA34" s="348"/>
      <c r="BB34" s="348"/>
      <c r="BC34" s="348"/>
      <c r="BD34" s="348"/>
      <c r="BE34" s="348"/>
      <c r="BF34" s="348"/>
      <c r="BG34" s="348"/>
      <c r="BH34" s="348"/>
      <c r="BI34" s="348"/>
      <c r="BJ34" s="348"/>
      <c r="BK34" s="348"/>
      <c r="BL34" s="348"/>
      <c r="BM34" s="348"/>
      <c r="BN34" s="348"/>
      <c r="BO34" s="348"/>
      <c r="BP34" s="348"/>
      <c r="BQ34" s="348"/>
      <c r="BR34" s="348"/>
      <c r="BS34" s="348"/>
      <c r="BT34" s="348"/>
      <c r="BU34" s="348"/>
      <c r="BV34" s="348"/>
      <c r="BW34" s="348"/>
      <c r="BX34" s="348"/>
      <c r="BY34" s="348"/>
      <c r="BZ34" s="348"/>
      <c r="CA34" s="348"/>
      <c r="CB34" s="348"/>
      <c r="CC34" s="348"/>
      <c r="CD34" s="348"/>
      <c r="CE34" s="348"/>
      <c r="CF34" s="348"/>
      <c r="CG34" s="348"/>
      <c r="CH34" s="348"/>
      <c r="CI34" s="348"/>
      <c r="CJ34" s="348"/>
      <c r="CK34" s="348"/>
      <c r="CL34" s="348"/>
      <c r="CM34" s="348"/>
      <c r="CN34" s="348"/>
      <c r="CO34" s="348"/>
      <c r="CP34" s="348"/>
      <c r="CQ34" s="348"/>
      <c r="CR34" s="348"/>
      <c r="CS34" s="348"/>
      <c r="CT34" s="348"/>
      <c r="CU34" s="348"/>
      <c r="CV34" s="348"/>
      <c r="CW34" s="348"/>
      <c r="CX34" s="348"/>
      <c r="CY34" s="348"/>
      <c r="CZ34" s="348"/>
      <c r="DA34" s="348"/>
      <c r="DB34" s="348"/>
      <c r="DC34" s="348"/>
      <c r="DD34" s="348"/>
      <c r="DE34" s="348"/>
      <c r="DF34" s="348"/>
      <c r="DG34" s="348"/>
      <c r="DH34" s="348"/>
      <c r="DI34" s="348"/>
      <c r="DJ34" s="348"/>
      <c r="DK34" s="348"/>
      <c r="DL34" s="348"/>
      <c r="DM34" s="348"/>
      <c r="DN34" s="348"/>
      <c r="DO34" s="348"/>
      <c r="DP34" s="348"/>
      <c r="DQ34" s="348"/>
      <c r="DR34" s="348"/>
      <c r="DS34" s="348"/>
      <c r="DT34" s="348"/>
      <c r="DU34" s="348"/>
      <c r="DV34" s="348"/>
      <c r="DW34" s="348"/>
      <c r="DX34" s="348"/>
      <c r="DY34" s="348"/>
      <c r="DZ34" s="348"/>
      <c r="EA34" s="348"/>
      <c r="EB34" s="348"/>
      <c r="EC34" s="348"/>
      <c r="ED34" s="348"/>
      <c r="EE34" s="348"/>
      <c r="EF34" s="348"/>
      <c r="EG34" s="348"/>
      <c r="EH34" s="348"/>
      <c r="EI34" s="348"/>
      <c r="EJ34" s="348"/>
      <c r="EK34" s="348"/>
      <c r="EL34" s="348"/>
      <c r="EM34" s="348"/>
      <c r="EN34" s="348"/>
      <c r="EO34" s="348"/>
      <c r="EP34" s="348"/>
      <c r="EQ34" s="348"/>
      <c r="ER34" s="348"/>
      <c r="ES34" s="348"/>
      <c r="ET34" s="348"/>
      <c r="EU34" s="348"/>
      <c r="EV34" s="348"/>
      <c r="EW34" s="348"/>
      <c r="EX34" s="348"/>
      <c r="EY34" s="348"/>
      <c r="EZ34" s="348"/>
      <c r="FA34" s="348"/>
      <c r="FB34" s="348"/>
      <c r="FC34" s="348"/>
      <c r="FD34" s="348"/>
      <c r="FE34" s="348"/>
      <c r="FF34" s="348"/>
      <c r="FG34" s="348"/>
      <c r="FH34" s="348"/>
      <c r="FI34" s="348"/>
      <c r="FJ34" s="348"/>
      <c r="FK34" s="348"/>
      <c r="FL34" s="348"/>
      <c r="FM34" s="348"/>
      <c r="FN34" s="348"/>
      <c r="FO34" s="348"/>
      <c r="FP34" s="348"/>
      <c r="FQ34" s="348"/>
      <c r="FR34" s="348"/>
      <c r="FS34" s="348"/>
      <c r="FT34" s="348"/>
      <c r="FU34" s="348"/>
      <c r="FV34" s="348"/>
      <c r="FW34" s="348"/>
      <c r="FX34" s="348"/>
      <c r="FY34" s="348"/>
      <c r="FZ34" s="348"/>
      <c r="GA34" s="348"/>
      <c r="GB34" s="348"/>
      <c r="GC34" s="348"/>
      <c r="GD34" s="348"/>
      <c r="GE34" s="348"/>
      <c r="GF34" s="348"/>
      <c r="GG34" s="348"/>
      <c r="GH34" s="348"/>
      <c r="GI34" s="348"/>
      <c r="GJ34" s="348"/>
      <c r="GK34" s="348"/>
      <c r="GL34" s="348"/>
      <c r="GM34" s="348"/>
      <c r="GN34" s="348"/>
      <c r="GO34" s="348"/>
      <c r="GP34" s="348"/>
      <c r="GQ34" s="348"/>
      <c r="GR34" s="348"/>
      <c r="GS34" s="348"/>
      <c r="GT34" s="348"/>
      <c r="GU34" s="348"/>
      <c r="GV34" s="348"/>
      <c r="GW34" s="348"/>
      <c r="GX34" s="348"/>
      <c r="GY34" s="348"/>
      <c r="GZ34" s="348"/>
      <c r="HA34" s="348"/>
      <c r="HB34" s="348"/>
      <c r="HC34" s="348"/>
      <c r="HD34" s="348"/>
      <c r="HE34" s="348"/>
      <c r="HF34" s="348"/>
      <c r="HG34" s="348"/>
      <c r="HH34" s="348"/>
      <c r="HI34" s="348"/>
      <c r="HJ34" s="348"/>
      <c r="HK34" s="348"/>
      <c r="HL34" s="348"/>
      <c r="HM34" s="348"/>
      <c r="HN34" s="348"/>
      <c r="HO34" s="348"/>
      <c r="HP34" s="348"/>
      <c r="HQ34" s="348"/>
      <c r="HR34" s="348"/>
      <c r="HS34" s="348"/>
      <c r="HT34" s="348"/>
      <c r="HU34" s="348"/>
      <c r="HV34" s="348"/>
      <c r="HW34" s="348"/>
      <c r="HX34" s="348"/>
      <c r="HY34" s="348"/>
      <c r="HZ34" s="348"/>
      <c r="IA34" s="348"/>
      <c r="IB34" s="348"/>
      <c r="IC34" s="348"/>
      <c r="ID34" s="348"/>
      <c r="IE34" s="348"/>
      <c r="IF34" s="348"/>
      <c r="IG34" s="348"/>
      <c r="IH34" s="348"/>
      <c r="II34" s="348"/>
      <c r="IJ34" s="348"/>
      <c r="IK34" s="348"/>
      <c r="IL34" s="348"/>
      <c r="IM34" s="348"/>
      <c r="IN34" s="348"/>
      <c r="IO34" s="348"/>
      <c r="IP34" s="348"/>
      <c r="IQ34" s="348"/>
      <c r="IR34" s="348"/>
      <c r="IS34" s="348"/>
      <c r="IT34" s="348"/>
      <c r="IU34" s="348"/>
      <c r="IV34" s="348"/>
    </row>
    <row r="35" spans="1:256" customFormat="1" ht="15" customHeight="1">
      <c r="A35" s="348"/>
      <c r="B35" s="368"/>
      <c r="C35" s="369"/>
      <c r="D35" s="369"/>
      <c r="E35" s="370"/>
      <c r="F35" s="369"/>
      <c r="G35" s="372"/>
      <c r="H35" s="348"/>
      <c r="I35" s="348"/>
      <c r="J35" s="348"/>
      <c r="K35" s="348"/>
      <c r="L35" s="348"/>
      <c r="M35" s="348"/>
      <c r="N35" s="348"/>
      <c r="O35" s="348"/>
      <c r="P35" s="348"/>
      <c r="Q35" s="348"/>
      <c r="R35" s="348"/>
      <c r="S35" s="348"/>
      <c r="T35" s="348"/>
      <c r="U35" s="348"/>
      <c r="V35" s="348"/>
      <c r="W35" s="348"/>
      <c r="X35" s="348"/>
      <c r="Y35" s="348"/>
      <c r="Z35" s="348"/>
      <c r="AA35" s="348"/>
      <c r="AB35" s="348"/>
      <c r="AC35" s="348"/>
      <c r="AD35" s="348"/>
      <c r="AE35" s="348"/>
      <c r="AF35" s="348"/>
      <c r="AG35" s="348"/>
      <c r="AH35" s="348"/>
      <c r="AI35" s="348"/>
      <c r="AJ35" s="348"/>
      <c r="AK35" s="348"/>
      <c r="AL35" s="348"/>
      <c r="AM35" s="348"/>
      <c r="AN35" s="348"/>
      <c r="AO35" s="348"/>
      <c r="AP35" s="348"/>
      <c r="AQ35" s="348"/>
      <c r="AR35" s="348"/>
      <c r="AS35" s="348"/>
      <c r="AT35" s="348"/>
      <c r="AU35" s="348"/>
      <c r="AV35" s="348"/>
      <c r="AW35" s="348"/>
      <c r="AX35" s="348"/>
      <c r="AY35" s="348"/>
      <c r="AZ35" s="348"/>
      <c r="BA35" s="348"/>
      <c r="BB35" s="348"/>
      <c r="BC35" s="348"/>
      <c r="BD35" s="348"/>
      <c r="BE35" s="348"/>
      <c r="BF35" s="348"/>
      <c r="BG35" s="348"/>
      <c r="BH35" s="348"/>
      <c r="BI35" s="348"/>
      <c r="BJ35" s="348"/>
      <c r="BK35" s="348"/>
      <c r="BL35" s="348"/>
      <c r="BM35" s="348"/>
      <c r="BN35" s="348"/>
      <c r="BO35" s="348"/>
      <c r="BP35" s="348"/>
      <c r="BQ35" s="348"/>
      <c r="BR35" s="348"/>
      <c r="BS35" s="348"/>
      <c r="BT35" s="348"/>
      <c r="BU35" s="348"/>
      <c r="BV35" s="348"/>
      <c r="BW35" s="348"/>
      <c r="BX35" s="348"/>
      <c r="BY35" s="348"/>
      <c r="BZ35" s="348"/>
      <c r="CA35" s="348"/>
      <c r="CB35" s="348"/>
      <c r="CC35" s="348"/>
      <c r="CD35" s="348"/>
      <c r="CE35" s="348"/>
      <c r="CF35" s="348"/>
      <c r="CG35" s="348"/>
      <c r="CH35" s="348"/>
      <c r="CI35" s="348"/>
      <c r="CJ35" s="348"/>
      <c r="CK35" s="348"/>
      <c r="CL35" s="348"/>
      <c r="CM35" s="348"/>
      <c r="CN35" s="348"/>
      <c r="CO35" s="348"/>
      <c r="CP35" s="348"/>
      <c r="CQ35" s="348"/>
      <c r="CR35" s="348"/>
      <c r="CS35" s="348"/>
      <c r="CT35" s="348"/>
      <c r="CU35" s="348"/>
      <c r="CV35" s="348"/>
      <c r="CW35" s="348"/>
      <c r="CX35" s="348"/>
      <c r="CY35" s="348"/>
      <c r="CZ35" s="348"/>
      <c r="DA35" s="348"/>
      <c r="DB35" s="348"/>
      <c r="DC35" s="348"/>
      <c r="DD35" s="348"/>
      <c r="DE35" s="348"/>
      <c r="DF35" s="348"/>
      <c r="DG35" s="348"/>
      <c r="DH35" s="348"/>
      <c r="DI35" s="348"/>
      <c r="DJ35" s="348"/>
      <c r="DK35" s="348"/>
      <c r="DL35" s="348"/>
      <c r="DM35" s="348"/>
      <c r="DN35" s="348"/>
      <c r="DO35" s="348"/>
      <c r="DP35" s="348"/>
      <c r="DQ35" s="348"/>
      <c r="DR35" s="348"/>
      <c r="DS35" s="348"/>
      <c r="DT35" s="348"/>
      <c r="DU35" s="348"/>
      <c r="DV35" s="348"/>
      <c r="DW35" s="348"/>
      <c r="DX35" s="348"/>
      <c r="DY35" s="348"/>
      <c r="DZ35" s="348"/>
      <c r="EA35" s="348"/>
      <c r="EB35" s="348"/>
      <c r="EC35" s="348"/>
      <c r="ED35" s="348"/>
      <c r="EE35" s="348"/>
      <c r="EF35" s="348"/>
      <c r="EG35" s="348"/>
      <c r="EH35" s="348"/>
      <c r="EI35" s="348"/>
      <c r="EJ35" s="348"/>
      <c r="EK35" s="348"/>
      <c r="EL35" s="348"/>
      <c r="EM35" s="348"/>
      <c r="EN35" s="348"/>
      <c r="EO35" s="348"/>
      <c r="EP35" s="348"/>
      <c r="EQ35" s="348"/>
      <c r="ER35" s="348"/>
      <c r="ES35" s="348"/>
      <c r="ET35" s="348"/>
      <c r="EU35" s="348"/>
      <c r="EV35" s="348"/>
      <c r="EW35" s="348"/>
      <c r="EX35" s="348"/>
      <c r="EY35" s="348"/>
      <c r="EZ35" s="348"/>
      <c r="FA35" s="348"/>
      <c r="FB35" s="348"/>
      <c r="FC35" s="348"/>
      <c r="FD35" s="348"/>
      <c r="FE35" s="348"/>
      <c r="FF35" s="348"/>
      <c r="FG35" s="348"/>
      <c r="FH35" s="348"/>
      <c r="FI35" s="348"/>
      <c r="FJ35" s="348"/>
      <c r="FK35" s="348"/>
      <c r="FL35" s="348"/>
      <c r="FM35" s="348"/>
      <c r="FN35" s="348"/>
      <c r="FO35" s="348"/>
      <c r="FP35" s="348"/>
      <c r="FQ35" s="348"/>
      <c r="FR35" s="348"/>
      <c r="FS35" s="348"/>
      <c r="FT35" s="348"/>
      <c r="FU35" s="348"/>
      <c r="FV35" s="348"/>
      <c r="FW35" s="348"/>
      <c r="FX35" s="348"/>
      <c r="FY35" s="348"/>
      <c r="FZ35" s="348"/>
      <c r="GA35" s="348"/>
      <c r="GB35" s="348"/>
      <c r="GC35" s="348"/>
      <c r="GD35" s="348"/>
      <c r="GE35" s="348"/>
      <c r="GF35" s="348"/>
      <c r="GG35" s="348"/>
      <c r="GH35" s="348"/>
      <c r="GI35" s="348"/>
      <c r="GJ35" s="348"/>
      <c r="GK35" s="348"/>
      <c r="GL35" s="348"/>
      <c r="GM35" s="348"/>
      <c r="GN35" s="348"/>
      <c r="GO35" s="348"/>
      <c r="GP35" s="348"/>
      <c r="GQ35" s="348"/>
      <c r="GR35" s="348"/>
      <c r="GS35" s="348"/>
      <c r="GT35" s="348"/>
      <c r="GU35" s="348"/>
      <c r="GV35" s="348"/>
      <c r="GW35" s="348"/>
      <c r="GX35" s="348"/>
      <c r="GY35" s="348"/>
      <c r="GZ35" s="348"/>
      <c r="HA35" s="348"/>
      <c r="HB35" s="348"/>
      <c r="HC35" s="348"/>
      <c r="HD35" s="348"/>
      <c r="HE35" s="348"/>
      <c r="HF35" s="348"/>
      <c r="HG35" s="348"/>
      <c r="HH35" s="348"/>
      <c r="HI35" s="348"/>
      <c r="HJ35" s="348"/>
      <c r="HK35" s="348"/>
      <c r="HL35" s="348"/>
      <c r="HM35" s="348"/>
      <c r="HN35" s="348"/>
      <c r="HO35" s="348"/>
      <c r="HP35" s="348"/>
      <c r="HQ35" s="348"/>
      <c r="HR35" s="348"/>
      <c r="HS35" s="348"/>
      <c r="HT35" s="348"/>
      <c r="HU35" s="348"/>
      <c r="HV35" s="348"/>
      <c r="HW35" s="348"/>
      <c r="HX35" s="348"/>
      <c r="HY35" s="348"/>
      <c r="HZ35" s="348"/>
      <c r="IA35" s="348"/>
      <c r="IB35" s="348"/>
      <c r="IC35" s="348"/>
      <c r="ID35" s="348"/>
      <c r="IE35" s="348"/>
      <c r="IF35" s="348"/>
      <c r="IG35" s="348"/>
      <c r="IH35" s="348"/>
      <c r="II35" s="348"/>
      <c r="IJ35" s="348"/>
      <c r="IK35" s="348"/>
      <c r="IL35" s="348"/>
      <c r="IM35" s="348"/>
      <c r="IN35" s="348"/>
      <c r="IO35" s="348"/>
      <c r="IP35" s="348"/>
      <c r="IQ35" s="348"/>
      <c r="IR35" s="348"/>
      <c r="IS35" s="348"/>
      <c r="IT35" s="348"/>
      <c r="IU35" s="348"/>
      <c r="IV35" s="348"/>
    </row>
    <row r="36" spans="1:256" customFormat="1" ht="15" customHeight="1">
      <c r="A36" s="348"/>
      <c r="B36" s="348"/>
      <c r="C36" s="348"/>
      <c r="D36" s="348"/>
      <c r="E36" s="358"/>
      <c r="F36" s="348"/>
      <c r="G36" s="348"/>
      <c r="H36" s="348"/>
      <c r="I36" s="348"/>
      <c r="J36" s="348"/>
      <c r="K36" s="348"/>
      <c r="L36" s="348"/>
      <c r="M36" s="348"/>
      <c r="N36" s="348"/>
      <c r="O36" s="348"/>
      <c r="P36" s="348"/>
      <c r="Q36" s="348"/>
      <c r="R36" s="348"/>
      <c r="S36" s="348"/>
      <c r="T36" s="348"/>
      <c r="U36" s="348"/>
      <c r="V36" s="348"/>
      <c r="W36" s="348"/>
      <c r="X36" s="348"/>
      <c r="Y36" s="348"/>
      <c r="Z36" s="348"/>
      <c r="AA36" s="348"/>
      <c r="AB36" s="348"/>
      <c r="AC36" s="348"/>
      <c r="AD36" s="348"/>
      <c r="AE36" s="348"/>
      <c r="AF36" s="348"/>
      <c r="AG36" s="348"/>
      <c r="AH36" s="348"/>
      <c r="AI36" s="348"/>
      <c r="AJ36" s="348"/>
      <c r="AK36" s="348"/>
      <c r="AL36" s="348"/>
      <c r="AM36" s="348"/>
      <c r="AN36" s="348"/>
      <c r="AO36" s="348"/>
      <c r="AP36" s="348"/>
      <c r="AQ36" s="348"/>
      <c r="AR36" s="348"/>
      <c r="AS36" s="348"/>
      <c r="AT36" s="348"/>
      <c r="AU36" s="348"/>
      <c r="AV36" s="348"/>
      <c r="AW36" s="348"/>
      <c r="AX36" s="348"/>
      <c r="AY36" s="348"/>
      <c r="AZ36" s="348"/>
      <c r="BA36" s="348"/>
      <c r="BB36" s="348"/>
      <c r="BC36" s="348"/>
      <c r="BD36" s="348"/>
      <c r="BE36" s="348"/>
      <c r="BF36" s="348"/>
      <c r="BG36" s="348"/>
      <c r="BH36" s="348"/>
      <c r="BI36" s="348"/>
      <c r="BJ36" s="348"/>
      <c r="BK36" s="348"/>
      <c r="BL36" s="348"/>
      <c r="BM36" s="348"/>
      <c r="BN36" s="348"/>
      <c r="BO36" s="348"/>
      <c r="BP36" s="348"/>
      <c r="BQ36" s="348"/>
      <c r="BR36" s="348"/>
      <c r="BS36" s="348"/>
      <c r="BT36" s="348"/>
      <c r="BU36" s="348"/>
      <c r="BV36" s="348"/>
      <c r="BW36" s="348"/>
      <c r="BX36" s="348"/>
      <c r="BY36" s="348"/>
      <c r="BZ36" s="348"/>
      <c r="CA36" s="348"/>
      <c r="CB36" s="348"/>
      <c r="CC36" s="348"/>
      <c r="CD36" s="348"/>
      <c r="CE36" s="348"/>
      <c r="CF36" s="348"/>
      <c r="CG36" s="348"/>
      <c r="CH36" s="348"/>
      <c r="CI36" s="348"/>
      <c r="CJ36" s="348"/>
      <c r="CK36" s="348"/>
      <c r="CL36" s="348"/>
      <c r="CM36" s="348"/>
      <c r="CN36" s="348"/>
      <c r="CO36" s="348"/>
      <c r="CP36" s="348"/>
      <c r="CQ36" s="348"/>
      <c r="CR36" s="348"/>
      <c r="CS36" s="348"/>
      <c r="CT36" s="348"/>
      <c r="CU36" s="348"/>
      <c r="CV36" s="348"/>
      <c r="CW36" s="348"/>
      <c r="CX36" s="348"/>
      <c r="CY36" s="348"/>
      <c r="CZ36" s="348"/>
      <c r="DA36" s="348"/>
      <c r="DB36" s="348"/>
      <c r="DC36" s="348"/>
      <c r="DD36" s="348"/>
      <c r="DE36" s="348"/>
      <c r="DF36" s="348"/>
      <c r="DG36" s="348"/>
      <c r="DH36" s="348"/>
      <c r="DI36" s="348"/>
      <c r="DJ36" s="348"/>
      <c r="DK36" s="348"/>
      <c r="DL36" s="348"/>
      <c r="DM36" s="348"/>
      <c r="DN36" s="348"/>
      <c r="DO36" s="348"/>
      <c r="DP36" s="348"/>
      <c r="DQ36" s="348"/>
      <c r="DR36" s="348"/>
      <c r="DS36" s="348"/>
      <c r="DT36" s="348"/>
      <c r="DU36" s="348"/>
      <c r="DV36" s="348"/>
      <c r="DW36" s="348"/>
      <c r="DX36" s="348"/>
      <c r="DY36" s="348"/>
      <c r="DZ36" s="348"/>
      <c r="EA36" s="348"/>
      <c r="EB36" s="348"/>
      <c r="EC36" s="348"/>
      <c r="ED36" s="348"/>
      <c r="EE36" s="348"/>
      <c r="EF36" s="348"/>
      <c r="EG36" s="348"/>
      <c r="EH36" s="348"/>
      <c r="EI36" s="348"/>
      <c r="EJ36" s="348"/>
      <c r="EK36" s="348"/>
      <c r="EL36" s="348"/>
      <c r="EM36" s="348"/>
      <c r="EN36" s="348"/>
      <c r="EO36" s="348"/>
      <c r="EP36" s="348"/>
      <c r="EQ36" s="348"/>
      <c r="ER36" s="348"/>
      <c r="ES36" s="348"/>
      <c r="ET36" s="348"/>
      <c r="EU36" s="348"/>
      <c r="EV36" s="348"/>
      <c r="EW36" s="348"/>
      <c r="EX36" s="348"/>
      <c r="EY36" s="348"/>
      <c r="EZ36" s="348"/>
      <c r="FA36" s="348"/>
      <c r="FB36" s="348"/>
      <c r="FC36" s="348"/>
      <c r="FD36" s="348"/>
      <c r="FE36" s="348"/>
      <c r="FF36" s="348"/>
      <c r="FG36" s="348"/>
      <c r="FH36" s="348"/>
      <c r="FI36" s="348"/>
      <c r="FJ36" s="348"/>
      <c r="FK36" s="348"/>
      <c r="FL36" s="348"/>
      <c r="FM36" s="348"/>
      <c r="FN36" s="348"/>
      <c r="FO36" s="348"/>
      <c r="FP36" s="348"/>
      <c r="FQ36" s="348"/>
      <c r="FR36" s="348"/>
      <c r="FS36" s="348"/>
      <c r="FT36" s="348"/>
      <c r="FU36" s="348"/>
      <c r="FV36" s="348"/>
      <c r="FW36" s="348"/>
      <c r="FX36" s="348"/>
      <c r="FY36" s="348"/>
      <c r="FZ36" s="348"/>
      <c r="GA36" s="348"/>
      <c r="GB36" s="348"/>
      <c r="GC36" s="348"/>
      <c r="GD36" s="348"/>
      <c r="GE36" s="348"/>
      <c r="GF36" s="348"/>
      <c r="GG36" s="348"/>
      <c r="GH36" s="348"/>
      <c r="GI36" s="348"/>
      <c r="GJ36" s="348"/>
      <c r="GK36" s="348"/>
      <c r="GL36" s="348"/>
      <c r="GM36" s="348"/>
      <c r="GN36" s="348"/>
      <c r="GO36" s="348"/>
      <c r="GP36" s="348"/>
      <c r="GQ36" s="348"/>
      <c r="GR36" s="348"/>
      <c r="GS36" s="348"/>
      <c r="GT36" s="348"/>
      <c r="GU36" s="348"/>
      <c r="GV36" s="348"/>
      <c r="GW36" s="348"/>
      <c r="GX36" s="348"/>
      <c r="GY36" s="348"/>
      <c r="GZ36" s="348"/>
      <c r="HA36" s="348"/>
      <c r="HB36" s="348"/>
      <c r="HC36" s="348"/>
      <c r="HD36" s="348"/>
      <c r="HE36" s="348"/>
      <c r="HF36" s="348"/>
      <c r="HG36" s="348"/>
      <c r="HH36" s="348"/>
      <c r="HI36" s="348"/>
      <c r="HJ36" s="348"/>
      <c r="HK36" s="348"/>
      <c r="HL36" s="348"/>
      <c r="HM36" s="348"/>
      <c r="HN36" s="348"/>
      <c r="HO36" s="348"/>
      <c r="HP36" s="348"/>
      <c r="HQ36" s="348"/>
      <c r="HR36" s="348"/>
      <c r="HS36" s="348"/>
      <c r="HT36" s="348"/>
      <c r="HU36" s="348"/>
      <c r="HV36" s="348"/>
      <c r="HW36" s="348"/>
      <c r="HX36" s="348"/>
      <c r="HY36" s="348"/>
      <c r="HZ36" s="348"/>
      <c r="IA36" s="348"/>
      <c r="IB36" s="348"/>
      <c r="IC36" s="348"/>
      <c r="ID36" s="348"/>
      <c r="IE36" s="348"/>
      <c r="IF36" s="348"/>
      <c r="IG36" s="348"/>
      <c r="IH36" s="348"/>
      <c r="II36" s="348"/>
      <c r="IJ36" s="348"/>
      <c r="IK36" s="348"/>
      <c r="IL36" s="348"/>
      <c r="IM36" s="348"/>
      <c r="IN36" s="348"/>
      <c r="IO36" s="348"/>
      <c r="IP36" s="348"/>
      <c r="IQ36" s="348"/>
      <c r="IR36" s="348"/>
      <c r="IS36" s="348"/>
      <c r="IT36" s="348"/>
      <c r="IU36" s="348"/>
      <c r="IV36" s="348"/>
    </row>
    <row r="37" spans="1:256" customFormat="1" ht="20.100000000000001" customHeight="1">
      <c r="A37" s="348"/>
      <c r="B37" s="384" t="s">
        <v>417</v>
      </c>
      <c r="C37" s="384"/>
      <c r="D37" s="384"/>
      <c r="E37" s="385"/>
      <c r="F37" s="384"/>
      <c r="G37" s="384"/>
      <c r="H37" s="348"/>
      <c r="I37" s="348"/>
      <c r="J37" s="348"/>
      <c r="K37" s="348"/>
      <c r="L37" s="348"/>
      <c r="M37" s="348"/>
      <c r="N37" s="348"/>
      <c r="O37" s="348"/>
      <c r="P37" s="348"/>
      <c r="Q37" s="348"/>
      <c r="R37" s="348"/>
      <c r="S37" s="348"/>
      <c r="T37" s="348"/>
      <c r="U37" s="348"/>
      <c r="V37" s="348"/>
      <c r="W37" s="348"/>
      <c r="X37" s="348"/>
      <c r="Y37" s="348"/>
      <c r="Z37" s="348"/>
      <c r="AA37" s="348"/>
      <c r="AB37" s="348"/>
      <c r="AC37" s="348"/>
      <c r="AD37" s="348"/>
      <c r="AE37" s="348"/>
      <c r="AF37" s="348"/>
      <c r="AG37" s="348"/>
      <c r="AH37" s="348"/>
      <c r="AI37" s="348"/>
      <c r="AJ37" s="348"/>
      <c r="AK37" s="348"/>
      <c r="AL37" s="348"/>
      <c r="AM37" s="348"/>
      <c r="AN37" s="348"/>
      <c r="AO37" s="348"/>
      <c r="AP37" s="348"/>
      <c r="AQ37" s="348"/>
      <c r="AR37" s="348"/>
      <c r="AS37" s="348"/>
      <c r="AT37" s="348"/>
      <c r="AU37" s="348"/>
      <c r="AV37" s="348"/>
      <c r="AW37" s="348"/>
      <c r="AX37" s="348"/>
      <c r="AY37" s="348"/>
      <c r="AZ37" s="348"/>
      <c r="BA37" s="348"/>
      <c r="BB37" s="348"/>
      <c r="BC37" s="348"/>
      <c r="BD37" s="348"/>
      <c r="BE37" s="348"/>
      <c r="BF37" s="348"/>
      <c r="BG37" s="348"/>
      <c r="BH37" s="348"/>
      <c r="BI37" s="348"/>
      <c r="BJ37" s="348"/>
      <c r="BK37" s="348"/>
      <c r="BL37" s="348"/>
      <c r="BM37" s="348"/>
      <c r="BN37" s="348"/>
      <c r="BO37" s="348"/>
      <c r="BP37" s="348"/>
      <c r="BQ37" s="348"/>
      <c r="BR37" s="348"/>
      <c r="BS37" s="348"/>
      <c r="BT37" s="348"/>
      <c r="BU37" s="348"/>
      <c r="BV37" s="348"/>
      <c r="BW37" s="348"/>
      <c r="BX37" s="348"/>
      <c r="BY37" s="348"/>
      <c r="BZ37" s="348"/>
      <c r="CA37" s="348"/>
      <c r="CB37" s="348"/>
      <c r="CC37" s="348"/>
      <c r="CD37" s="348"/>
      <c r="CE37" s="348"/>
      <c r="CF37" s="348"/>
      <c r="CG37" s="348"/>
      <c r="CH37" s="348"/>
      <c r="CI37" s="348"/>
      <c r="CJ37" s="348"/>
      <c r="CK37" s="348"/>
      <c r="CL37" s="348"/>
      <c r="CM37" s="348"/>
      <c r="CN37" s="348"/>
      <c r="CO37" s="348"/>
      <c r="CP37" s="348"/>
      <c r="CQ37" s="348"/>
      <c r="CR37" s="348"/>
      <c r="CS37" s="348"/>
      <c r="CT37" s="348"/>
      <c r="CU37" s="348"/>
      <c r="CV37" s="348"/>
      <c r="CW37" s="348"/>
      <c r="CX37" s="348"/>
      <c r="CY37" s="348"/>
      <c r="CZ37" s="348"/>
      <c r="DA37" s="348"/>
      <c r="DB37" s="348"/>
      <c r="DC37" s="348"/>
      <c r="DD37" s="348"/>
      <c r="DE37" s="348"/>
      <c r="DF37" s="348"/>
      <c r="DG37" s="348"/>
      <c r="DH37" s="348"/>
      <c r="DI37" s="348"/>
      <c r="DJ37" s="348"/>
      <c r="DK37" s="348"/>
      <c r="DL37" s="348"/>
      <c r="DM37" s="348"/>
      <c r="DN37" s="348"/>
      <c r="DO37" s="348"/>
      <c r="DP37" s="348"/>
      <c r="DQ37" s="348"/>
      <c r="DR37" s="348"/>
      <c r="DS37" s="348"/>
      <c r="DT37" s="348"/>
      <c r="DU37" s="348"/>
      <c r="DV37" s="348"/>
      <c r="DW37" s="348"/>
      <c r="DX37" s="348"/>
      <c r="DY37" s="348"/>
      <c r="DZ37" s="348"/>
      <c r="EA37" s="348"/>
      <c r="EB37" s="348"/>
      <c r="EC37" s="348"/>
      <c r="ED37" s="348"/>
      <c r="EE37" s="348"/>
      <c r="EF37" s="348"/>
      <c r="EG37" s="348"/>
      <c r="EH37" s="348"/>
      <c r="EI37" s="348"/>
      <c r="EJ37" s="348"/>
      <c r="EK37" s="348"/>
      <c r="EL37" s="348"/>
      <c r="EM37" s="348"/>
      <c r="EN37" s="348"/>
      <c r="EO37" s="348"/>
      <c r="EP37" s="348"/>
      <c r="EQ37" s="348"/>
      <c r="ER37" s="348"/>
      <c r="ES37" s="348"/>
      <c r="ET37" s="348"/>
      <c r="EU37" s="348"/>
      <c r="EV37" s="348"/>
      <c r="EW37" s="348"/>
      <c r="EX37" s="348"/>
      <c r="EY37" s="348"/>
      <c r="EZ37" s="348"/>
      <c r="FA37" s="348"/>
      <c r="FB37" s="348"/>
      <c r="FC37" s="348"/>
      <c r="FD37" s="348"/>
      <c r="FE37" s="348"/>
      <c r="FF37" s="348"/>
      <c r="FG37" s="348"/>
      <c r="FH37" s="348"/>
      <c r="FI37" s="348"/>
      <c r="FJ37" s="348"/>
      <c r="FK37" s="348"/>
      <c r="FL37" s="348"/>
      <c r="FM37" s="348"/>
      <c r="FN37" s="348"/>
      <c r="FO37" s="348"/>
      <c r="FP37" s="348"/>
      <c r="FQ37" s="348"/>
      <c r="FR37" s="348"/>
      <c r="FS37" s="348"/>
      <c r="FT37" s="348"/>
      <c r="FU37" s="348"/>
      <c r="FV37" s="348"/>
      <c r="FW37" s="348"/>
      <c r="FX37" s="348"/>
      <c r="FY37" s="348"/>
      <c r="FZ37" s="348"/>
      <c r="GA37" s="348"/>
      <c r="GB37" s="348"/>
      <c r="GC37" s="348"/>
      <c r="GD37" s="348"/>
      <c r="GE37" s="348"/>
      <c r="GF37" s="348"/>
      <c r="GG37" s="348"/>
      <c r="GH37" s="348"/>
      <c r="GI37" s="348"/>
      <c r="GJ37" s="348"/>
      <c r="GK37" s="348"/>
      <c r="GL37" s="348"/>
      <c r="GM37" s="348"/>
      <c r="GN37" s="348"/>
      <c r="GO37" s="348"/>
      <c r="GP37" s="348"/>
      <c r="GQ37" s="348"/>
      <c r="GR37" s="348"/>
      <c r="GS37" s="348"/>
      <c r="GT37" s="348"/>
      <c r="GU37" s="348"/>
      <c r="GV37" s="348"/>
      <c r="GW37" s="348"/>
      <c r="GX37" s="348"/>
      <c r="GY37" s="348"/>
      <c r="GZ37" s="348"/>
      <c r="HA37" s="348"/>
      <c r="HB37" s="348"/>
      <c r="HC37" s="348"/>
      <c r="HD37" s="348"/>
      <c r="HE37" s="348"/>
      <c r="HF37" s="348"/>
      <c r="HG37" s="348"/>
      <c r="HH37" s="348"/>
      <c r="HI37" s="348"/>
      <c r="HJ37" s="348"/>
      <c r="HK37" s="348"/>
      <c r="HL37" s="348"/>
      <c r="HM37" s="348"/>
      <c r="HN37" s="348"/>
      <c r="HO37" s="348"/>
      <c r="HP37" s="348"/>
      <c r="HQ37" s="348"/>
      <c r="HR37" s="348"/>
      <c r="HS37" s="348"/>
      <c r="HT37" s="348"/>
      <c r="HU37" s="348"/>
      <c r="HV37" s="348"/>
      <c r="HW37" s="348"/>
      <c r="HX37" s="348"/>
      <c r="HY37" s="348"/>
      <c r="HZ37" s="348"/>
      <c r="IA37" s="348"/>
      <c r="IB37" s="348"/>
      <c r="IC37" s="348"/>
      <c r="ID37" s="348"/>
      <c r="IE37" s="348"/>
      <c r="IF37" s="348"/>
      <c r="IG37" s="348"/>
      <c r="IH37" s="348"/>
      <c r="II37" s="348"/>
      <c r="IJ37" s="348"/>
      <c r="IK37" s="348"/>
      <c r="IL37" s="348"/>
      <c r="IM37" s="348"/>
      <c r="IN37" s="348"/>
      <c r="IO37" s="348"/>
      <c r="IP37" s="348"/>
      <c r="IQ37" s="348"/>
      <c r="IR37" s="348"/>
      <c r="IS37" s="348"/>
      <c r="IT37" s="348"/>
      <c r="IU37" s="348"/>
      <c r="IV37" s="348"/>
    </row>
    <row r="38" spans="1:256" customFormat="1" ht="9.9499999999999993" customHeight="1">
      <c r="A38" s="348"/>
      <c r="B38" s="348"/>
      <c r="C38" s="348"/>
      <c r="D38" s="348"/>
      <c r="E38" s="358"/>
      <c r="F38" s="348"/>
      <c r="G38" s="348"/>
      <c r="H38" s="348"/>
      <c r="I38" s="348"/>
      <c r="J38" s="348"/>
      <c r="K38" s="348"/>
      <c r="L38" s="348"/>
      <c r="M38" s="348"/>
      <c r="N38" s="348"/>
      <c r="O38" s="348"/>
      <c r="P38" s="348"/>
      <c r="Q38" s="348"/>
      <c r="R38" s="348"/>
      <c r="S38" s="348"/>
      <c r="T38" s="348"/>
      <c r="U38" s="348"/>
      <c r="V38" s="348"/>
      <c r="W38" s="348"/>
      <c r="X38" s="348"/>
      <c r="Y38" s="348"/>
      <c r="Z38" s="348"/>
      <c r="AA38" s="348"/>
      <c r="AB38" s="348"/>
      <c r="AC38" s="348"/>
      <c r="AD38" s="348"/>
      <c r="AE38" s="348"/>
      <c r="AF38" s="348"/>
      <c r="AG38" s="348"/>
      <c r="AH38" s="348"/>
      <c r="AI38" s="348"/>
      <c r="AJ38" s="348"/>
      <c r="AK38" s="348"/>
      <c r="AL38" s="348"/>
      <c r="AM38" s="348"/>
      <c r="AN38" s="348"/>
      <c r="AO38" s="348"/>
      <c r="AP38" s="348"/>
      <c r="AQ38" s="348"/>
      <c r="AR38" s="348"/>
      <c r="AS38" s="348"/>
      <c r="AT38" s="348"/>
      <c r="AU38" s="348"/>
      <c r="AV38" s="348"/>
      <c r="AW38" s="348"/>
      <c r="AX38" s="348"/>
      <c r="AY38" s="348"/>
      <c r="AZ38" s="348"/>
      <c r="BA38" s="348"/>
      <c r="BB38" s="348"/>
      <c r="BC38" s="348"/>
      <c r="BD38" s="348"/>
      <c r="BE38" s="348"/>
      <c r="BF38" s="348"/>
      <c r="BG38" s="348"/>
      <c r="BH38" s="348"/>
      <c r="BI38" s="348"/>
      <c r="BJ38" s="348"/>
      <c r="BK38" s="348"/>
      <c r="BL38" s="348"/>
      <c r="BM38" s="348"/>
      <c r="BN38" s="348"/>
      <c r="BO38" s="348"/>
      <c r="BP38" s="348"/>
      <c r="BQ38" s="348"/>
      <c r="BR38" s="348"/>
      <c r="BS38" s="348"/>
      <c r="BT38" s="348"/>
      <c r="BU38" s="348"/>
      <c r="BV38" s="348"/>
      <c r="BW38" s="348"/>
      <c r="BX38" s="348"/>
      <c r="BY38" s="348"/>
      <c r="BZ38" s="348"/>
      <c r="CA38" s="348"/>
      <c r="CB38" s="348"/>
      <c r="CC38" s="348"/>
      <c r="CD38" s="348"/>
      <c r="CE38" s="348"/>
      <c r="CF38" s="348"/>
      <c r="CG38" s="348"/>
      <c r="CH38" s="348"/>
      <c r="CI38" s="348"/>
      <c r="CJ38" s="348"/>
      <c r="CK38" s="348"/>
      <c r="CL38" s="348"/>
      <c r="CM38" s="348"/>
      <c r="CN38" s="348"/>
      <c r="CO38" s="348"/>
      <c r="CP38" s="348"/>
      <c r="CQ38" s="348"/>
      <c r="CR38" s="348"/>
      <c r="CS38" s="348"/>
      <c r="CT38" s="348"/>
      <c r="CU38" s="348"/>
      <c r="CV38" s="348"/>
      <c r="CW38" s="348"/>
      <c r="CX38" s="348"/>
      <c r="CY38" s="348"/>
      <c r="CZ38" s="348"/>
      <c r="DA38" s="348"/>
      <c r="DB38" s="348"/>
      <c r="DC38" s="348"/>
      <c r="DD38" s="348"/>
      <c r="DE38" s="348"/>
      <c r="DF38" s="348"/>
      <c r="DG38" s="348"/>
      <c r="DH38" s="348"/>
      <c r="DI38" s="348"/>
      <c r="DJ38" s="348"/>
      <c r="DK38" s="348"/>
      <c r="DL38" s="348"/>
      <c r="DM38" s="348"/>
      <c r="DN38" s="348"/>
      <c r="DO38" s="348"/>
      <c r="DP38" s="348"/>
      <c r="DQ38" s="348"/>
      <c r="DR38" s="348"/>
      <c r="DS38" s="348"/>
      <c r="DT38" s="348"/>
      <c r="DU38" s="348"/>
      <c r="DV38" s="348"/>
      <c r="DW38" s="348"/>
      <c r="DX38" s="348"/>
      <c r="DY38" s="348"/>
      <c r="DZ38" s="348"/>
      <c r="EA38" s="348"/>
      <c r="EB38" s="348"/>
      <c r="EC38" s="348"/>
      <c r="ED38" s="348"/>
      <c r="EE38" s="348"/>
      <c r="EF38" s="348"/>
      <c r="EG38" s="348"/>
      <c r="EH38" s="348"/>
      <c r="EI38" s="348"/>
      <c r="EJ38" s="348"/>
      <c r="EK38" s="348"/>
      <c r="EL38" s="348"/>
      <c r="EM38" s="348"/>
      <c r="EN38" s="348"/>
      <c r="EO38" s="348"/>
      <c r="EP38" s="348"/>
      <c r="EQ38" s="348"/>
      <c r="ER38" s="348"/>
      <c r="ES38" s="348"/>
      <c r="ET38" s="348"/>
      <c r="EU38" s="348"/>
      <c r="EV38" s="348"/>
      <c r="EW38" s="348"/>
      <c r="EX38" s="348"/>
      <c r="EY38" s="348"/>
      <c r="EZ38" s="348"/>
      <c r="FA38" s="348"/>
      <c r="FB38" s="348"/>
      <c r="FC38" s="348"/>
      <c r="FD38" s="348"/>
      <c r="FE38" s="348"/>
      <c r="FF38" s="348"/>
      <c r="FG38" s="348"/>
      <c r="FH38" s="348"/>
      <c r="FI38" s="348"/>
      <c r="FJ38" s="348"/>
      <c r="FK38" s="348"/>
      <c r="FL38" s="348"/>
      <c r="FM38" s="348"/>
      <c r="FN38" s="348"/>
      <c r="FO38" s="348"/>
      <c r="FP38" s="348"/>
      <c r="FQ38" s="348"/>
      <c r="FR38" s="348"/>
      <c r="FS38" s="348"/>
      <c r="FT38" s="348"/>
      <c r="FU38" s="348"/>
      <c r="FV38" s="348"/>
      <c r="FW38" s="348"/>
      <c r="FX38" s="348"/>
      <c r="FY38" s="348"/>
      <c r="FZ38" s="348"/>
      <c r="GA38" s="348"/>
      <c r="GB38" s="348"/>
      <c r="GC38" s="348"/>
      <c r="GD38" s="348"/>
      <c r="GE38" s="348"/>
      <c r="GF38" s="348"/>
      <c r="GG38" s="348"/>
      <c r="GH38" s="348"/>
      <c r="GI38" s="348"/>
      <c r="GJ38" s="348"/>
      <c r="GK38" s="348"/>
      <c r="GL38" s="348"/>
      <c r="GM38" s="348"/>
      <c r="GN38" s="348"/>
      <c r="GO38" s="348"/>
      <c r="GP38" s="348"/>
      <c r="GQ38" s="348"/>
      <c r="GR38" s="348"/>
      <c r="GS38" s="348"/>
      <c r="GT38" s="348"/>
      <c r="GU38" s="348"/>
      <c r="GV38" s="348"/>
      <c r="GW38" s="348"/>
      <c r="GX38" s="348"/>
      <c r="GY38" s="348"/>
      <c r="GZ38" s="348"/>
      <c r="HA38" s="348"/>
      <c r="HB38" s="348"/>
      <c r="HC38" s="348"/>
      <c r="HD38" s="348"/>
      <c r="HE38" s="348"/>
      <c r="HF38" s="348"/>
      <c r="HG38" s="348"/>
      <c r="HH38" s="348"/>
      <c r="HI38" s="348"/>
      <c r="HJ38" s="348"/>
      <c r="HK38" s="348"/>
      <c r="HL38" s="348"/>
      <c r="HM38" s="348"/>
      <c r="HN38" s="348"/>
      <c r="HO38" s="348"/>
      <c r="HP38" s="348"/>
      <c r="HQ38" s="348"/>
      <c r="HR38" s="348"/>
      <c r="HS38" s="348"/>
      <c r="HT38" s="348"/>
      <c r="HU38" s="348"/>
      <c r="HV38" s="348"/>
      <c r="HW38" s="348"/>
      <c r="HX38" s="348"/>
      <c r="HY38" s="348"/>
      <c r="HZ38" s="348"/>
      <c r="IA38" s="348"/>
      <c r="IB38" s="348"/>
      <c r="IC38" s="348"/>
      <c r="ID38" s="348"/>
      <c r="IE38" s="348"/>
      <c r="IF38" s="348"/>
      <c r="IG38" s="348"/>
      <c r="IH38" s="348"/>
      <c r="II38" s="348"/>
      <c r="IJ38" s="348"/>
      <c r="IK38" s="348"/>
      <c r="IL38" s="348"/>
      <c r="IM38" s="348"/>
      <c r="IN38" s="348"/>
      <c r="IO38" s="348"/>
      <c r="IP38" s="348"/>
      <c r="IQ38" s="348"/>
      <c r="IR38" s="348"/>
      <c r="IS38" s="348"/>
      <c r="IT38" s="348"/>
      <c r="IU38" s="348"/>
      <c r="IV38" s="348"/>
    </row>
    <row r="39" spans="1:256" customFormat="1" ht="15" customHeight="1">
      <c r="A39" s="348"/>
      <c r="B39" s="378" t="s">
        <v>418</v>
      </c>
      <c r="C39" s="348"/>
      <c r="D39" s="358"/>
      <c r="E39" s="348"/>
      <c r="F39" s="348"/>
      <c r="G39" s="348"/>
      <c r="H39" s="348"/>
      <c r="I39" s="348"/>
      <c r="J39" s="348"/>
      <c r="K39" s="348"/>
      <c r="L39" s="348"/>
      <c r="M39" s="348"/>
      <c r="N39" s="348"/>
      <c r="O39" s="348"/>
      <c r="P39" s="348"/>
      <c r="Q39" s="348"/>
      <c r="R39" s="348"/>
      <c r="S39" s="348"/>
      <c r="T39" s="348"/>
      <c r="U39" s="348"/>
      <c r="V39" s="348"/>
      <c r="W39" s="348"/>
      <c r="X39" s="348"/>
      <c r="Y39" s="348"/>
      <c r="Z39" s="348"/>
      <c r="AA39" s="348"/>
      <c r="AB39" s="348"/>
      <c r="AC39" s="348"/>
      <c r="AD39" s="348"/>
      <c r="AE39" s="348"/>
      <c r="AF39" s="348"/>
      <c r="AG39" s="348"/>
      <c r="AH39" s="348"/>
      <c r="AI39" s="348"/>
      <c r="AJ39" s="348"/>
      <c r="AK39" s="348"/>
      <c r="AL39" s="348"/>
      <c r="AM39" s="348"/>
      <c r="AN39" s="348"/>
      <c r="AO39" s="348"/>
      <c r="AP39" s="348"/>
      <c r="AQ39" s="348"/>
      <c r="AR39" s="348"/>
      <c r="AS39" s="348"/>
      <c r="AT39" s="348"/>
      <c r="AU39" s="348"/>
      <c r="AV39" s="348"/>
      <c r="AW39" s="348"/>
      <c r="AX39" s="348"/>
      <c r="AY39" s="348"/>
      <c r="AZ39" s="348"/>
      <c r="BA39" s="348"/>
      <c r="BB39" s="348"/>
      <c r="BC39" s="348"/>
      <c r="BD39" s="348"/>
      <c r="BE39" s="348"/>
      <c r="BF39" s="348"/>
      <c r="BG39" s="348"/>
      <c r="BH39" s="348"/>
      <c r="BI39" s="348"/>
      <c r="BJ39" s="348"/>
      <c r="BK39" s="348"/>
      <c r="BL39" s="348"/>
      <c r="BM39" s="348"/>
      <c r="BN39" s="348"/>
      <c r="BO39" s="348"/>
      <c r="BP39" s="348"/>
      <c r="BQ39" s="348"/>
      <c r="BR39" s="348"/>
      <c r="BS39" s="348"/>
      <c r="BT39" s="348"/>
      <c r="BU39" s="348"/>
      <c r="BV39" s="348"/>
      <c r="BW39" s="348"/>
      <c r="BX39" s="348"/>
      <c r="BY39" s="348"/>
      <c r="BZ39" s="348"/>
      <c r="CA39" s="348"/>
      <c r="CB39" s="348"/>
      <c r="CC39" s="348"/>
      <c r="CD39" s="348"/>
      <c r="CE39" s="348"/>
      <c r="CF39" s="348"/>
      <c r="CG39" s="348"/>
      <c r="CH39" s="348"/>
      <c r="CI39" s="348"/>
      <c r="CJ39" s="348"/>
      <c r="CK39" s="348"/>
      <c r="CL39" s="348"/>
      <c r="CM39" s="348"/>
      <c r="CN39" s="348"/>
      <c r="CO39" s="348"/>
      <c r="CP39" s="348"/>
      <c r="CQ39" s="348"/>
      <c r="CR39" s="348"/>
      <c r="CS39" s="348"/>
      <c r="CT39" s="348"/>
      <c r="CU39" s="348"/>
      <c r="CV39" s="348"/>
      <c r="CW39" s="348"/>
      <c r="CX39" s="348"/>
      <c r="CY39" s="348"/>
      <c r="CZ39" s="348"/>
      <c r="DA39" s="348"/>
      <c r="DB39" s="348"/>
      <c r="DC39" s="348"/>
      <c r="DD39" s="348"/>
      <c r="DE39" s="348"/>
      <c r="DF39" s="348"/>
      <c r="DG39" s="348"/>
      <c r="DH39" s="348"/>
      <c r="DI39" s="348"/>
      <c r="DJ39" s="348"/>
      <c r="DK39" s="348"/>
      <c r="DL39" s="348"/>
      <c r="DM39" s="348"/>
      <c r="DN39" s="348"/>
      <c r="DO39" s="348"/>
      <c r="DP39" s="348"/>
      <c r="DQ39" s="348"/>
      <c r="DR39" s="348"/>
      <c r="DS39" s="348"/>
      <c r="DT39" s="348"/>
      <c r="DU39" s="348"/>
      <c r="DV39" s="348"/>
      <c r="DW39" s="348"/>
      <c r="DX39" s="348"/>
      <c r="DY39" s="348"/>
      <c r="DZ39" s="348"/>
      <c r="EA39" s="348"/>
      <c r="EB39" s="348"/>
      <c r="EC39" s="348"/>
      <c r="ED39" s="348"/>
      <c r="EE39" s="348"/>
      <c r="EF39" s="348"/>
      <c r="EG39" s="348"/>
      <c r="EH39" s="348"/>
      <c r="EI39" s="348"/>
      <c r="EJ39" s="348"/>
      <c r="EK39" s="348"/>
      <c r="EL39" s="348"/>
      <c r="EM39" s="348"/>
      <c r="EN39" s="348"/>
      <c r="EO39" s="348"/>
      <c r="EP39" s="348"/>
      <c r="EQ39" s="348"/>
      <c r="ER39" s="348"/>
      <c r="ES39" s="348"/>
      <c r="ET39" s="348"/>
      <c r="EU39" s="348"/>
      <c r="EV39" s="348"/>
      <c r="EW39" s="348"/>
      <c r="EX39" s="348"/>
      <c r="EY39" s="348"/>
      <c r="EZ39" s="348"/>
      <c r="FA39" s="348"/>
      <c r="FB39" s="348"/>
      <c r="FC39" s="348"/>
      <c r="FD39" s="348"/>
      <c r="FE39" s="348"/>
      <c r="FF39" s="348"/>
      <c r="FG39" s="348"/>
      <c r="FH39" s="348"/>
      <c r="FI39" s="348"/>
      <c r="FJ39" s="348"/>
      <c r="FK39" s="348"/>
      <c r="FL39" s="348"/>
      <c r="FM39" s="348"/>
      <c r="FN39" s="348"/>
      <c r="FO39" s="348"/>
      <c r="FP39" s="348"/>
      <c r="FQ39" s="348"/>
      <c r="FR39" s="348"/>
      <c r="FS39" s="348"/>
      <c r="FT39" s="348"/>
      <c r="FU39" s="348"/>
      <c r="FV39" s="348"/>
      <c r="FW39" s="348"/>
      <c r="FX39" s="348"/>
      <c r="FY39" s="348"/>
      <c r="FZ39" s="348"/>
      <c r="GA39" s="348"/>
      <c r="GB39" s="348"/>
      <c r="GC39" s="348"/>
      <c r="GD39" s="348"/>
      <c r="GE39" s="348"/>
      <c r="GF39" s="348"/>
      <c r="GG39" s="348"/>
      <c r="GH39" s="348"/>
      <c r="GI39" s="348"/>
      <c r="GJ39" s="348"/>
      <c r="GK39" s="348"/>
      <c r="GL39" s="348"/>
      <c r="GM39" s="348"/>
      <c r="GN39" s="348"/>
      <c r="GO39" s="348"/>
      <c r="GP39" s="348"/>
      <c r="GQ39" s="348"/>
      <c r="GR39" s="348"/>
      <c r="GS39" s="348"/>
      <c r="GT39" s="348"/>
      <c r="GU39" s="348"/>
      <c r="GV39" s="348"/>
      <c r="GW39" s="348"/>
      <c r="GX39" s="348"/>
      <c r="GY39" s="348"/>
      <c r="GZ39" s="348"/>
      <c r="HA39" s="348"/>
      <c r="HB39" s="348"/>
      <c r="HC39" s="348"/>
      <c r="HD39" s="348"/>
      <c r="HE39" s="348"/>
      <c r="HF39" s="348"/>
      <c r="HG39" s="348"/>
      <c r="HH39" s="348"/>
      <c r="HI39" s="348"/>
      <c r="HJ39" s="348"/>
      <c r="HK39" s="348"/>
      <c r="HL39" s="348"/>
      <c r="HM39" s="348"/>
      <c r="HN39" s="348"/>
      <c r="HO39" s="348"/>
      <c r="HP39" s="348"/>
      <c r="HQ39" s="348"/>
      <c r="HR39" s="348"/>
      <c r="HS39" s="348"/>
      <c r="HT39" s="348"/>
      <c r="HU39" s="348"/>
      <c r="HV39" s="348"/>
      <c r="HW39" s="348"/>
      <c r="HX39" s="348"/>
      <c r="HY39" s="348"/>
      <c r="HZ39" s="348"/>
      <c r="IA39" s="348"/>
      <c r="IB39" s="348"/>
      <c r="IC39" s="348"/>
      <c r="ID39" s="348"/>
      <c r="IE39" s="348"/>
      <c r="IF39" s="348"/>
      <c r="IG39" s="348"/>
      <c r="IH39" s="348"/>
      <c r="II39" s="348"/>
      <c r="IJ39" s="348"/>
      <c r="IK39" s="348"/>
      <c r="IL39" s="348"/>
      <c r="IM39" s="348"/>
      <c r="IN39" s="348"/>
      <c r="IO39" s="348"/>
      <c r="IP39" s="348"/>
      <c r="IQ39" s="348"/>
      <c r="IR39" s="348"/>
      <c r="IS39" s="348"/>
      <c r="IT39" s="348"/>
      <c r="IU39" s="348"/>
      <c r="IV39" s="348"/>
    </row>
    <row r="40" spans="1:256" customFormat="1" ht="5.0999999999999996" customHeight="1">
      <c r="A40" s="348"/>
      <c r="B40" s="378"/>
      <c r="C40" s="348"/>
      <c r="D40" s="358"/>
      <c r="E40" s="348"/>
      <c r="F40" s="348"/>
      <c r="G40" s="348"/>
      <c r="H40" s="348"/>
      <c r="I40" s="348"/>
      <c r="J40" s="348"/>
      <c r="K40" s="348"/>
      <c r="L40" s="348"/>
      <c r="M40" s="348"/>
      <c r="N40" s="348"/>
      <c r="O40" s="348"/>
      <c r="P40" s="348"/>
      <c r="Q40" s="348"/>
      <c r="R40" s="348"/>
      <c r="S40" s="348"/>
      <c r="T40" s="348"/>
      <c r="U40" s="348"/>
      <c r="V40" s="348"/>
      <c r="W40" s="348"/>
      <c r="X40" s="348"/>
      <c r="Y40" s="348"/>
      <c r="Z40" s="348"/>
      <c r="AA40" s="348"/>
      <c r="AB40" s="348"/>
      <c r="AC40" s="348"/>
      <c r="AD40" s="348"/>
      <c r="AE40" s="348"/>
      <c r="AF40" s="348"/>
      <c r="AG40" s="348"/>
      <c r="AH40" s="348"/>
      <c r="AI40" s="348"/>
      <c r="AJ40" s="348"/>
      <c r="AK40" s="348"/>
      <c r="AL40" s="348"/>
      <c r="AM40" s="348"/>
      <c r="AN40" s="348"/>
      <c r="AO40" s="348"/>
      <c r="AP40" s="348"/>
      <c r="AQ40" s="348"/>
      <c r="AR40" s="348"/>
      <c r="AS40" s="348"/>
      <c r="AT40" s="348"/>
      <c r="AU40" s="348"/>
      <c r="AV40" s="348"/>
      <c r="AW40" s="348"/>
      <c r="AX40" s="348"/>
      <c r="AY40" s="348"/>
      <c r="AZ40" s="348"/>
      <c r="BA40" s="348"/>
      <c r="BB40" s="348"/>
      <c r="BC40" s="348"/>
      <c r="BD40" s="348"/>
      <c r="BE40" s="348"/>
      <c r="BF40" s="348"/>
      <c r="BG40" s="348"/>
      <c r="BH40" s="348"/>
      <c r="BI40" s="348"/>
      <c r="BJ40" s="348"/>
      <c r="BK40" s="348"/>
      <c r="BL40" s="348"/>
      <c r="BM40" s="348"/>
      <c r="BN40" s="348"/>
      <c r="BO40" s="348"/>
      <c r="BP40" s="348"/>
      <c r="BQ40" s="348"/>
      <c r="BR40" s="348"/>
      <c r="BS40" s="348"/>
      <c r="BT40" s="348"/>
      <c r="BU40" s="348"/>
      <c r="BV40" s="348"/>
      <c r="BW40" s="348"/>
      <c r="BX40" s="348"/>
      <c r="BY40" s="348"/>
      <c r="BZ40" s="348"/>
      <c r="CA40" s="348"/>
      <c r="CB40" s="348"/>
      <c r="CC40" s="348"/>
      <c r="CD40" s="348"/>
      <c r="CE40" s="348"/>
      <c r="CF40" s="348"/>
      <c r="CG40" s="348"/>
      <c r="CH40" s="348"/>
      <c r="CI40" s="348"/>
      <c r="CJ40" s="348"/>
      <c r="CK40" s="348"/>
      <c r="CL40" s="348"/>
      <c r="CM40" s="348"/>
      <c r="CN40" s="348"/>
      <c r="CO40" s="348"/>
      <c r="CP40" s="348"/>
      <c r="CQ40" s="348"/>
      <c r="CR40" s="348"/>
      <c r="CS40" s="348"/>
      <c r="CT40" s="348"/>
      <c r="CU40" s="348"/>
      <c r="CV40" s="348"/>
      <c r="CW40" s="348"/>
      <c r="CX40" s="348"/>
      <c r="CY40" s="348"/>
      <c r="CZ40" s="348"/>
      <c r="DA40" s="348"/>
      <c r="DB40" s="348"/>
      <c r="DC40" s="348"/>
      <c r="DD40" s="348"/>
      <c r="DE40" s="348"/>
      <c r="DF40" s="348"/>
      <c r="DG40" s="348"/>
      <c r="DH40" s="348"/>
      <c r="DI40" s="348"/>
      <c r="DJ40" s="348"/>
      <c r="DK40" s="348"/>
      <c r="DL40" s="348"/>
      <c r="DM40" s="348"/>
      <c r="DN40" s="348"/>
      <c r="DO40" s="348"/>
      <c r="DP40" s="348"/>
      <c r="DQ40" s="348"/>
      <c r="DR40" s="348"/>
      <c r="DS40" s="348"/>
      <c r="DT40" s="348"/>
      <c r="DU40" s="348"/>
      <c r="DV40" s="348"/>
      <c r="DW40" s="348"/>
      <c r="DX40" s="348"/>
      <c r="DY40" s="348"/>
      <c r="DZ40" s="348"/>
      <c r="EA40" s="348"/>
      <c r="EB40" s="348"/>
      <c r="EC40" s="348"/>
      <c r="ED40" s="348"/>
      <c r="EE40" s="348"/>
      <c r="EF40" s="348"/>
      <c r="EG40" s="348"/>
      <c r="EH40" s="348"/>
      <c r="EI40" s="348"/>
      <c r="EJ40" s="348"/>
      <c r="EK40" s="348"/>
      <c r="EL40" s="348"/>
      <c r="EM40" s="348"/>
      <c r="EN40" s="348"/>
      <c r="EO40" s="348"/>
      <c r="EP40" s="348"/>
      <c r="EQ40" s="348"/>
      <c r="ER40" s="348"/>
      <c r="ES40" s="348"/>
      <c r="ET40" s="348"/>
      <c r="EU40" s="348"/>
      <c r="EV40" s="348"/>
      <c r="EW40" s="348"/>
      <c r="EX40" s="348"/>
      <c r="EY40" s="348"/>
      <c r="EZ40" s="348"/>
      <c r="FA40" s="348"/>
      <c r="FB40" s="348"/>
      <c r="FC40" s="348"/>
      <c r="FD40" s="348"/>
      <c r="FE40" s="348"/>
      <c r="FF40" s="348"/>
      <c r="FG40" s="348"/>
      <c r="FH40" s="348"/>
      <c r="FI40" s="348"/>
      <c r="FJ40" s="348"/>
      <c r="FK40" s="348"/>
      <c r="FL40" s="348"/>
      <c r="FM40" s="348"/>
      <c r="FN40" s="348"/>
      <c r="FO40" s="348"/>
      <c r="FP40" s="348"/>
      <c r="FQ40" s="348"/>
      <c r="FR40" s="348"/>
      <c r="FS40" s="348"/>
      <c r="FT40" s="348"/>
      <c r="FU40" s="348"/>
      <c r="FV40" s="348"/>
      <c r="FW40" s="348"/>
      <c r="FX40" s="348"/>
      <c r="FY40" s="348"/>
      <c r="FZ40" s="348"/>
      <c r="GA40" s="348"/>
      <c r="GB40" s="348"/>
      <c r="GC40" s="348"/>
      <c r="GD40" s="348"/>
      <c r="GE40" s="348"/>
      <c r="GF40" s="348"/>
      <c r="GG40" s="348"/>
      <c r="GH40" s="348"/>
      <c r="GI40" s="348"/>
      <c r="GJ40" s="348"/>
      <c r="GK40" s="348"/>
      <c r="GL40" s="348"/>
      <c r="GM40" s="348"/>
      <c r="GN40" s="348"/>
      <c r="GO40" s="348"/>
      <c r="GP40" s="348"/>
      <c r="GQ40" s="348"/>
      <c r="GR40" s="348"/>
      <c r="GS40" s="348"/>
      <c r="GT40" s="348"/>
      <c r="GU40" s="348"/>
      <c r="GV40" s="348"/>
      <c r="GW40" s="348"/>
      <c r="GX40" s="348"/>
      <c r="GY40" s="348"/>
      <c r="GZ40" s="348"/>
      <c r="HA40" s="348"/>
      <c r="HB40" s="348"/>
      <c r="HC40" s="348"/>
      <c r="HD40" s="348"/>
      <c r="HE40" s="348"/>
      <c r="HF40" s="348"/>
      <c r="HG40" s="348"/>
      <c r="HH40" s="348"/>
      <c r="HI40" s="348"/>
      <c r="HJ40" s="348"/>
      <c r="HK40" s="348"/>
      <c r="HL40" s="348"/>
      <c r="HM40" s="348"/>
      <c r="HN40" s="348"/>
      <c r="HO40" s="348"/>
      <c r="HP40" s="348"/>
      <c r="HQ40" s="348"/>
      <c r="HR40" s="348"/>
      <c r="HS40" s="348"/>
      <c r="HT40" s="348"/>
      <c r="HU40" s="348"/>
      <c r="HV40" s="348"/>
      <c r="HW40" s="348"/>
      <c r="HX40" s="348"/>
      <c r="HY40" s="348"/>
      <c r="HZ40" s="348"/>
      <c r="IA40" s="348"/>
      <c r="IB40" s="348"/>
      <c r="IC40" s="348"/>
      <c r="ID40" s="348"/>
      <c r="IE40" s="348"/>
      <c r="IF40" s="348"/>
      <c r="IG40" s="348"/>
      <c r="IH40" s="348"/>
      <c r="II40" s="348"/>
      <c r="IJ40" s="348"/>
      <c r="IK40" s="348"/>
      <c r="IL40" s="348"/>
      <c r="IM40" s="348"/>
      <c r="IN40" s="348"/>
      <c r="IO40" s="348"/>
      <c r="IP40" s="348"/>
      <c r="IQ40" s="348"/>
      <c r="IR40" s="348"/>
      <c r="IS40" s="348"/>
      <c r="IT40" s="348"/>
      <c r="IU40" s="348"/>
      <c r="IV40" s="348"/>
    </row>
    <row r="41" spans="1:256" customFormat="1" ht="15" customHeight="1">
      <c r="A41" s="348"/>
      <c r="B41" s="378" t="s">
        <v>419</v>
      </c>
      <c r="C41" s="348"/>
      <c r="D41" s="358"/>
      <c r="E41" s="348"/>
      <c r="F41" s="348"/>
      <c r="G41" s="348"/>
      <c r="H41" s="348"/>
      <c r="I41" s="348"/>
      <c r="J41" s="348"/>
      <c r="K41" s="348"/>
      <c r="L41" s="348"/>
      <c r="M41" s="348"/>
      <c r="N41" s="348"/>
      <c r="O41" s="348"/>
      <c r="P41" s="348"/>
      <c r="Q41" s="348"/>
      <c r="R41" s="348"/>
      <c r="S41" s="348"/>
      <c r="T41" s="348"/>
      <c r="U41" s="348"/>
      <c r="V41" s="348"/>
      <c r="W41" s="348"/>
      <c r="X41" s="348"/>
      <c r="Y41" s="348"/>
      <c r="Z41" s="348"/>
      <c r="AA41" s="348"/>
      <c r="AB41" s="348"/>
      <c r="AC41" s="348"/>
      <c r="AD41" s="348"/>
      <c r="AE41" s="348"/>
      <c r="AF41" s="348"/>
      <c r="AG41" s="348"/>
      <c r="AH41" s="348"/>
      <c r="AI41" s="348"/>
      <c r="AJ41" s="348"/>
      <c r="AK41" s="348"/>
      <c r="AL41" s="348"/>
      <c r="AM41" s="348"/>
      <c r="AN41" s="348"/>
      <c r="AO41" s="348"/>
      <c r="AP41" s="348"/>
      <c r="AQ41" s="348"/>
      <c r="AR41" s="348"/>
      <c r="AS41" s="348"/>
      <c r="AT41" s="348"/>
      <c r="AU41" s="348"/>
      <c r="AV41" s="348"/>
      <c r="AW41" s="348"/>
      <c r="AX41" s="348"/>
      <c r="AY41" s="348"/>
      <c r="AZ41" s="348"/>
      <c r="BA41" s="348"/>
      <c r="BB41" s="348"/>
      <c r="BC41" s="348"/>
      <c r="BD41" s="348"/>
      <c r="BE41" s="348"/>
      <c r="BF41" s="348"/>
      <c r="BG41" s="348"/>
      <c r="BH41" s="348"/>
      <c r="BI41" s="348"/>
      <c r="BJ41" s="348"/>
      <c r="BK41" s="348"/>
      <c r="BL41" s="348"/>
      <c r="BM41" s="348"/>
      <c r="BN41" s="348"/>
      <c r="BO41" s="348"/>
      <c r="BP41" s="348"/>
      <c r="BQ41" s="348"/>
      <c r="BR41" s="348"/>
      <c r="BS41" s="348"/>
      <c r="BT41" s="348"/>
      <c r="BU41" s="348"/>
      <c r="BV41" s="348"/>
      <c r="BW41" s="348"/>
      <c r="BX41" s="348"/>
      <c r="BY41" s="348"/>
      <c r="BZ41" s="348"/>
      <c r="CA41" s="348"/>
      <c r="CB41" s="348"/>
      <c r="CC41" s="348"/>
      <c r="CD41" s="348"/>
      <c r="CE41" s="348"/>
      <c r="CF41" s="348"/>
      <c r="CG41" s="348"/>
      <c r="CH41" s="348"/>
      <c r="CI41" s="348"/>
      <c r="CJ41" s="348"/>
      <c r="CK41" s="348"/>
      <c r="CL41" s="348"/>
      <c r="CM41" s="348"/>
      <c r="CN41" s="348"/>
      <c r="CO41" s="348"/>
      <c r="CP41" s="348"/>
      <c r="CQ41" s="348"/>
      <c r="CR41" s="348"/>
      <c r="CS41" s="348"/>
      <c r="CT41" s="348"/>
      <c r="CU41" s="348"/>
      <c r="CV41" s="348"/>
      <c r="CW41" s="348"/>
      <c r="CX41" s="348"/>
      <c r="CY41" s="348"/>
      <c r="CZ41" s="348"/>
      <c r="DA41" s="348"/>
      <c r="DB41" s="348"/>
      <c r="DC41" s="348"/>
      <c r="DD41" s="348"/>
      <c r="DE41" s="348"/>
      <c r="DF41" s="348"/>
      <c r="DG41" s="348"/>
      <c r="DH41" s="348"/>
      <c r="DI41" s="348"/>
      <c r="DJ41" s="348"/>
      <c r="DK41" s="348"/>
      <c r="DL41" s="348"/>
      <c r="DM41" s="348"/>
      <c r="DN41" s="348"/>
      <c r="DO41" s="348"/>
      <c r="DP41" s="348"/>
      <c r="DQ41" s="348"/>
      <c r="DR41" s="348"/>
      <c r="DS41" s="348"/>
      <c r="DT41" s="348"/>
      <c r="DU41" s="348"/>
      <c r="DV41" s="348"/>
      <c r="DW41" s="348"/>
      <c r="DX41" s="348"/>
      <c r="DY41" s="348"/>
      <c r="DZ41" s="348"/>
      <c r="EA41" s="348"/>
      <c r="EB41" s="348"/>
      <c r="EC41" s="348"/>
      <c r="ED41" s="348"/>
      <c r="EE41" s="348"/>
      <c r="EF41" s="348"/>
      <c r="EG41" s="348"/>
      <c r="EH41" s="348"/>
      <c r="EI41" s="348"/>
      <c r="EJ41" s="348"/>
      <c r="EK41" s="348"/>
      <c r="EL41" s="348"/>
      <c r="EM41" s="348"/>
      <c r="EN41" s="348"/>
      <c r="EO41" s="348"/>
      <c r="EP41" s="348"/>
      <c r="EQ41" s="348"/>
      <c r="ER41" s="348"/>
      <c r="ES41" s="348"/>
      <c r="ET41" s="348"/>
      <c r="EU41" s="348"/>
      <c r="EV41" s="348"/>
      <c r="EW41" s="348"/>
      <c r="EX41" s="348"/>
      <c r="EY41" s="348"/>
      <c r="EZ41" s="348"/>
      <c r="FA41" s="348"/>
      <c r="FB41" s="348"/>
      <c r="FC41" s="348"/>
      <c r="FD41" s="348"/>
      <c r="FE41" s="348"/>
      <c r="FF41" s="348"/>
      <c r="FG41" s="348"/>
      <c r="FH41" s="348"/>
      <c r="FI41" s="348"/>
      <c r="FJ41" s="348"/>
      <c r="FK41" s="348"/>
      <c r="FL41" s="348"/>
      <c r="FM41" s="348"/>
      <c r="FN41" s="348"/>
      <c r="FO41" s="348"/>
      <c r="FP41" s="348"/>
      <c r="FQ41" s="348"/>
      <c r="FR41" s="348"/>
      <c r="FS41" s="348"/>
      <c r="FT41" s="348"/>
      <c r="FU41" s="348"/>
      <c r="FV41" s="348"/>
      <c r="FW41" s="348"/>
      <c r="FX41" s="348"/>
      <c r="FY41" s="348"/>
      <c r="FZ41" s="348"/>
      <c r="GA41" s="348"/>
      <c r="GB41" s="348"/>
      <c r="GC41" s="348"/>
      <c r="GD41" s="348"/>
      <c r="GE41" s="348"/>
      <c r="GF41" s="348"/>
      <c r="GG41" s="348"/>
      <c r="GH41" s="348"/>
      <c r="GI41" s="348"/>
      <c r="GJ41" s="348"/>
      <c r="GK41" s="348"/>
      <c r="GL41" s="348"/>
      <c r="GM41" s="348"/>
      <c r="GN41" s="348"/>
      <c r="GO41" s="348"/>
      <c r="GP41" s="348"/>
      <c r="GQ41" s="348"/>
      <c r="GR41" s="348"/>
      <c r="GS41" s="348"/>
      <c r="GT41" s="348"/>
      <c r="GU41" s="348"/>
      <c r="GV41" s="348"/>
      <c r="GW41" s="348"/>
      <c r="GX41" s="348"/>
      <c r="GY41" s="348"/>
      <c r="GZ41" s="348"/>
      <c r="HA41" s="348"/>
      <c r="HB41" s="348"/>
      <c r="HC41" s="348"/>
      <c r="HD41" s="348"/>
      <c r="HE41" s="348"/>
      <c r="HF41" s="348"/>
      <c r="HG41" s="348"/>
      <c r="HH41" s="348"/>
      <c r="HI41" s="348"/>
      <c r="HJ41" s="348"/>
      <c r="HK41" s="348"/>
      <c r="HL41" s="348"/>
      <c r="HM41" s="348"/>
      <c r="HN41" s="348"/>
      <c r="HO41" s="348"/>
      <c r="HP41" s="348"/>
      <c r="HQ41" s="348"/>
      <c r="HR41" s="348"/>
      <c r="HS41" s="348"/>
      <c r="HT41" s="348"/>
      <c r="HU41" s="348"/>
      <c r="HV41" s="348"/>
      <c r="HW41" s="348"/>
      <c r="HX41" s="348"/>
      <c r="HY41" s="348"/>
      <c r="HZ41" s="348"/>
      <c r="IA41" s="348"/>
      <c r="IB41" s="348"/>
      <c r="IC41" s="348"/>
      <c r="ID41" s="348"/>
      <c r="IE41" s="348"/>
      <c r="IF41" s="348"/>
      <c r="IG41" s="348"/>
      <c r="IH41" s="348"/>
      <c r="II41" s="348"/>
      <c r="IJ41" s="348"/>
      <c r="IK41" s="348"/>
      <c r="IL41" s="348"/>
      <c r="IM41" s="348"/>
      <c r="IN41" s="348"/>
      <c r="IO41" s="348"/>
      <c r="IP41" s="348"/>
      <c r="IQ41" s="348"/>
      <c r="IR41" s="348"/>
      <c r="IS41" s="348"/>
      <c r="IT41" s="348"/>
      <c r="IU41" s="348"/>
      <c r="IV41" s="348"/>
    </row>
    <row r="42" spans="1:256" customFormat="1" ht="15" customHeight="1">
      <c r="A42" s="348"/>
      <c r="B42" s="386" t="s">
        <v>420</v>
      </c>
      <c r="C42" s="387" t="s">
        <v>411</v>
      </c>
      <c r="D42" s="388"/>
      <c r="E42" s="348"/>
      <c r="F42" s="348"/>
      <c r="G42" s="348"/>
      <c r="H42" s="348"/>
      <c r="I42" s="348"/>
      <c r="J42" s="348"/>
      <c r="K42" s="348"/>
      <c r="L42" s="348"/>
      <c r="M42" s="348"/>
      <c r="N42" s="348"/>
      <c r="O42" s="348"/>
      <c r="P42" s="348"/>
      <c r="Q42" s="348"/>
      <c r="R42" s="348"/>
      <c r="S42" s="348"/>
      <c r="T42" s="348"/>
      <c r="U42" s="348"/>
      <c r="V42" s="348"/>
      <c r="W42" s="348"/>
      <c r="X42" s="348"/>
      <c r="Y42" s="348"/>
      <c r="Z42" s="348"/>
      <c r="AA42" s="348"/>
      <c r="AB42" s="348"/>
      <c r="AC42" s="348"/>
      <c r="AD42" s="348"/>
      <c r="AE42" s="348"/>
      <c r="AF42" s="348"/>
      <c r="AG42" s="348"/>
      <c r="AH42" s="348"/>
      <c r="AI42" s="348"/>
      <c r="AJ42" s="348"/>
      <c r="AK42" s="348"/>
      <c r="AL42" s="348"/>
      <c r="AM42" s="348"/>
      <c r="AN42" s="348"/>
      <c r="AO42" s="348"/>
      <c r="AP42" s="348"/>
      <c r="AQ42" s="348"/>
      <c r="AR42" s="348"/>
      <c r="AS42" s="348"/>
      <c r="AT42" s="348"/>
      <c r="AU42" s="348"/>
      <c r="AV42" s="348"/>
      <c r="AW42" s="348"/>
      <c r="AX42" s="348"/>
      <c r="AY42" s="348"/>
      <c r="AZ42" s="348"/>
      <c r="BA42" s="348"/>
      <c r="BB42" s="348"/>
      <c r="BC42" s="348"/>
      <c r="BD42" s="348"/>
      <c r="BE42" s="348"/>
      <c r="BF42" s="348"/>
      <c r="BG42" s="348"/>
      <c r="BH42" s="348"/>
      <c r="BI42" s="348"/>
      <c r="BJ42" s="348"/>
      <c r="BK42" s="348"/>
      <c r="BL42" s="348"/>
      <c r="BM42" s="348"/>
      <c r="BN42" s="348"/>
      <c r="BO42" s="348"/>
      <c r="BP42" s="348"/>
      <c r="BQ42" s="348"/>
      <c r="BR42" s="348"/>
      <c r="BS42" s="348"/>
      <c r="BT42" s="348"/>
      <c r="BU42" s="348"/>
      <c r="BV42" s="348"/>
      <c r="BW42" s="348"/>
      <c r="BX42" s="348"/>
      <c r="BY42" s="348"/>
      <c r="BZ42" s="348"/>
      <c r="CA42" s="348"/>
      <c r="CB42" s="348"/>
      <c r="CC42" s="348"/>
      <c r="CD42" s="348"/>
      <c r="CE42" s="348"/>
      <c r="CF42" s="348"/>
      <c r="CG42" s="348"/>
      <c r="CH42" s="348"/>
      <c r="CI42" s="348"/>
      <c r="CJ42" s="348"/>
      <c r="CK42" s="348"/>
      <c r="CL42" s="348"/>
      <c r="CM42" s="348"/>
      <c r="CN42" s="348"/>
      <c r="CO42" s="348"/>
      <c r="CP42" s="348"/>
      <c r="CQ42" s="348"/>
      <c r="CR42" s="348"/>
      <c r="CS42" s="348"/>
      <c r="CT42" s="348"/>
      <c r="CU42" s="348"/>
      <c r="CV42" s="348"/>
      <c r="CW42" s="348"/>
      <c r="CX42" s="348"/>
      <c r="CY42" s="348"/>
      <c r="CZ42" s="348"/>
      <c r="DA42" s="348"/>
      <c r="DB42" s="348"/>
      <c r="DC42" s="348"/>
      <c r="DD42" s="348"/>
      <c r="DE42" s="348"/>
      <c r="DF42" s="348"/>
      <c r="DG42" s="348"/>
      <c r="DH42" s="348"/>
      <c r="DI42" s="348"/>
      <c r="DJ42" s="348"/>
      <c r="DK42" s="348"/>
      <c r="DL42" s="348"/>
      <c r="DM42" s="348"/>
      <c r="DN42" s="348"/>
      <c r="DO42" s="348"/>
      <c r="DP42" s="348"/>
      <c r="DQ42" s="348"/>
      <c r="DR42" s="348"/>
      <c r="DS42" s="348"/>
      <c r="DT42" s="348"/>
      <c r="DU42" s="348"/>
      <c r="DV42" s="348"/>
      <c r="DW42" s="348"/>
      <c r="DX42" s="348"/>
      <c r="DY42" s="348"/>
      <c r="DZ42" s="348"/>
      <c r="EA42" s="348"/>
      <c r="EB42" s="348"/>
      <c r="EC42" s="348"/>
      <c r="ED42" s="348"/>
      <c r="EE42" s="348"/>
      <c r="EF42" s="348"/>
      <c r="EG42" s="348"/>
      <c r="EH42" s="348"/>
      <c r="EI42" s="348"/>
      <c r="EJ42" s="348"/>
      <c r="EK42" s="348"/>
      <c r="EL42" s="348"/>
      <c r="EM42" s="348"/>
      <c r="EN42" s="348"/>
      <c r="EO42" s="348"/>
      <c r="EP42" s="348"/>
      <c r="EQ42" s="348"/>
      <c r="ER42" s="348"/>
      <c r="ES42" s="348"/>
      <c r="ET42" s="348"/>
      <c r="EU42" s="348"/>
      <c r="EV42" s="348"/>
      <c r="EW42" s="348"/>
      <c r="EX42" s="348"/>
      <c r="EY42" s="348"/>
      <c r="EZ42" s="348"/>
      <c r="FA42" s="348"/>
      <c r="FB42" s="348"/>
      <c r="FC42" s="348"/>
      <c r="FD42" s="348"/>
      <c r="FE42" s="348"/>
      <c r="FF42" s="348"/>
      <c r="FG42" s="348"/>
      <c r="FH42" s="348"/>
      <c r="FI42" s="348"/>
      <c r="FJ42" s="348"/>
      <c r="FK42" s="348"/>
      <c r="FL42" s="348"/>
      <c r="FM42" s="348"/>
      <c r="FN42" s="348"/>
      <c r="FO42" s="348"/>
      <c r="FP42" s="348"/>
      <c r="FQ42" s="348"/>
      <c r="FR42" s="348"/>
      <c r="FS42" s="348"/>
      <c r="FT42" s="348"/>
      <c r="FU42" s="348"/>
      <c r="FV42" s="348"/>
      <c r="FW42" s="348"/>
      <c r="FX42" s="348"/>
      <c r="FY42" s="348"/>
      <c r="FZ42" s="348"/>
      <c r="GA42" s="348"/>
      <c r="GB42" s="348"/>
      <c r="GC42" s="348"/>
      <c r="GD42" s="348"/>
      <c r="GE42" s="348"/>
      <c r="GF42" s="348"/>
      <c r="GG42" s="348"/>
      <c r="GH42" s="348"/>
      <c r="GI42" s="348"/>
      <c r="GJ42" s="348"/>
      <c r="GK42" s="348"/>
      <c r="GL42" s="348"/>
      <c r="GM42" s="348"/>
      <c r="GN42" s="348"/>
      <c r="GO42" s="348"/>
      <c r="GP42" s="348"/>
      <c r="GQ42" s="348"/>
      <c r="GR42" s="348"/>
      <c r="GS42" s="348"/>
      <c r="GT42" s="348"/>
      <c r="GU42" s="348"/>
      <c r="GV42" s="348"/>
      <c r="GW42" s="348"/>
      <c r="GX42" s="348"/>
      <c r="GY42" s="348"/>
      <c r="GZ42" s="348"/>
      <c r="HA42" s="348"/>
      <c r="HB42" s="348"/>
      <c r="HC42" s="348"/>
      <c r="HD42" s="348"/>
      <c r="HE42" s="348"/>
      <c r="HF42" s="348"/>
      <c r="HG42" s="348"/>
      <c r="HH42" s="348"/>
      <c r="HI42" s="348"/>
      <c r="HJ42" s="348"/>
      <c r="HK42" s="348"/>
      <c r="HL42" s="348"/>
      <c r="HM42" s="348"/>
      <c r="HN42" s="348"/>
      <c r="HO42" s="348"/>
      <c r="HP42" s="348"/>
      <c r="HQ42" s="348"/>
      <c r="HR42" s="348"/>
      <c r="HS42" s="348"/>
      <c r="HT42" s="348"/>
      <c r="HU42" s="348"/>
      <c r="HV42" s="348"/>
      <c r="HW42" s="348"/>
      <c r="HX42" s="348"/>
      <c r="HY42" s="348"/>
      <c r="HZ42" s="348"/>
      <c r="IA42" s="348"/>
      <c r="IB42" s="348"/>
      <c r="IC42" s="348"/>
      <c r="ID42" s="348"/>
      <c r="IE42" s="348"/>
      <c r="IF42" s="348"/>
      <c r="IG42" s="348"/>
      <c r="IH42" s="348"/>
      <c r="II42" s="348"/>
      <c r="IJ42" s="348"/>
      <c r="IK42" s="348"/>
      <c r="IL42" s="348"/>
      <c r="IM42" s="348"/>
      <c r="IN42" s="348"/>
      <c r="IO42" s="348"/>
      <c r="IP42" s="348"/>
      <c r="IQ42" s="348"/>
      <c r="IR42" s="348"/>
      <c r="IS42" s="348"/>
      <c r="IT42" s="348"/>
      <c r="IU42" s="348"/>
      <c r="IV42" s="348"/>
    </row>
    <row r="43" spans="1:256" customFormat="1" ht="15" customHeight="1">
      <c r="A43" s="348"/>
      <c r="B43" s="386" t="s">
        <v>421</v>
      </c>
      <c r="C43" s="389" t="s">
        <v>422</v>
      </c>
      <c r="D43" s="390"/>
      <c r="E43" s="348"/>
      <c r="F43" s="348"/>
      <c r="G43" s="348"/>
      <c r="H43" s="348"/>
      <c r="I43" s="348"/>
      <c r="J43" s="348"/>
      <c r="K43" s="348"/>
      <c r="L43" s="348"/>
      <c r="M43" s="348"/>
      <c r="N43" s="348"/>
      <c r="O43" s="348"/>
      <c r="P43" s="348"/>
      <c r="Q43" s="348"/>
      <c r="R43" s="348"/>
      <c r="S43" s="348"/>
      <c r="T43" s="348"/>
      <c r="U43" s="348"/>
      <c r="V43" s="348"/>
      <c r="W43" s="348"/>
      <c r="X43" s="348"/>
      <c r="Y43" s="348"/>
      <c r="Z43" s="348"/>
      <c r="AA43" s="348"/>
      <c r="AB43" s="348"/>
      <c r="AC43" s="348"/>
      <c r="AD43" s="348"/>
      <c r="AE43" s="348"/>
      <c r="AF43" s="348"/>
      <c r="AG43" s="348"/>
      <c r="AH43" s="348"/>
      <c r="AI43" s="348"/>
      <c r="AJ43" s="348"/>
      <c r="AK43" s="348"/>
      <c r="AL43" s="348"/>
      <c r="AM43" s="348"/>
      <c r="AN43" s="348"/>
      <c r="AO43" s="348"/>
      <c r="AP43" s="348"/>
      <c r="AQ43" s="348"/>
      <c r="AR43" s="348"/>
      <c r="AS43" s="348"/>
      <c r="AT43" s="348"/>
      <c r="AU43" s="348"/>
      <c r="AV43" s="348"/>
      <c r="AW43" s="348"/>
      <c r="AX43" s="348"/>
      <c r="AY43" s="348"/>
      <c r="AZ43" s="348"/>
      <c r="BA43" s="348"/>
      <c r="BB43" s="348"/>
      <c r="BC43" s="348"/>
      <c r="BD43" s="348"/>
      <c r="BE43" s="348"/>
      <c r="BF43" s="348"/>
      <c r="BG43" s="348"/>
      <c r="BH43" s="348"/>
      <c r="BI43" s="348"/>
      <c r="BJ43" s="348"/>
      <c r="BK43" s="348"/>
      <c r="BL43" s="348"/>
      <c r="BM43" s="348"/>
      <c r="BN43" s="348"/>
      <c r="BO43" s="348"/>
      <c r="BP43" s="348"/>
      <c r="BQ43" s="348"/>
      <c r="BR43" s="348"/>
      <c r="BS43" s="348"/>
      <c r="BT43" s="348"/>
      <c r="BU43" s="348"/>
      <c r="BV43" s="348"/>
      <c r="BW43" s="348"/>
      <c r="BX43" s="348"/>
      <c r="BY43" s="348"/>
      <c r="BZ43" s="348"/>
      <c r="CA43" s="348"/>
      <c r="CB43" s="348"/>
      <c r="CC43" s="348"/>
      <c r="CD43" s="348"/>
      <c r="CE43" s="348"/>
      <c r="CF43" s="348"/>
      <c r="CG43" s="348"/>
      <c r="CH43" s="348"/>
      <c r="CI43" s="348"/>
      <c r="CJ43" s="348"/>
      <c r="CK43" s="348"/>
      <c r="CL43" s="348"/>
      <c r="CM43" s="348"/>
      <c r="CN43" s="348"/>
      <c r="CO43" s="348"/>
      <c r="CP43" s="348"/>
      <c r="CQ43" s="348"/>
      <c r="CR43" s="348"/>
      <c r="CS43" s="348"/>
      <c r="CT43" s="348"/>
      <c r="CU43" s="348"/>
      <c r="CV43" s="348"/>
      <c r="CW43" s="348"/>
      <c r="CX43" s="348"/>
      <c r="CY43" s="348"/>
      <c r="CZ43" s="348"/>
      <c r="DA43" s="348"/>
      <c r="DB43" s="348"/>
      <c r="DC43" s="348"/>
      <c r="DD43" s="348"/>
      <c r="DE43" s="348"/>
      <c r="DF43" s="348"/>
      <c r="DG43" s="348"/>
      <c r="DH43" s="348"/>
      <c r="DI43" s="348"/>
      <c r="DJ43" s="348"/>
      <c r="DK43" s="348"/>
      <c r="DL43" s="348"/>
      <c r="DM43" s="348"/>
      <c r="DN43" s="348"/>
      <c r="DO43" s="348"/>
      <c r="DP43" s="348"/>
      <c r="DQ43" s="348"/>
      <c r="DR43" s="348"/>
      <c r="DS43" s="348"/>
      <c r="DT43" s="348"/>
      <c r="DU43" s="348"/>
      <c r="DV43" s="348"/>
      <c r="DW43" s="348"/>
      <c r="DX43" s="348"/>
      <c r="DY43" s="348"/>
      <c r="DZ43" s="348"/>
      <c r="EA43" s="348"/>
      <c r="EB43" s="348"/>
      <c r="EC43" s="348"/>
      <c r="ED43" s="348"/>
      <c r="EE43" s="348"/>
      <c r="EF43" s="348"/>
      <c r="EG43" s="348"/>
      <c r="EH43" s="348"/>
      <c r="EI43" s="348"/>
      <c r="EJ43" s="348"/>
      <c r="EK43" s="348"/>
      <c r="EL43" s="348"/>
      <c r="EM43" s="348"/>
      <c r="EN43" s="348"/>
      <c r="EO43" s="348"/>
      <c r="EP43" s="348"/>
      <c r="EQ43" s="348"/>
      <c r="ER43" s="348"/>
      <c r="ES43" s="348"/>
      <c r="ET43" s="348"/>
      <c r="EU43" s="348"/>
      <c r="EV43" s="348"/>
      <c r="EW43" s="348"/>
      <c r="EX43" s="348"/>
      <c r="EY43" s="348"/>
      <c r="EZ43" s="348"/>
      <c r="FA43" s="348"/>
      <c r="FB43" s="348"/>
      <c r="FC43" s="348"/>
      <c r="FD43" s="348"/>
      <c r="FE43" s="348"/>
      <c r="FF43" s="348"/>
      <c r="FG43" s="348"/>
      <c r="FH43" s="348"/>
      <c r="FI43" s="348"/>
      <c r="FJ43" s="348"/>
      <c r="FK43" s="348"/>
      <c r="FL43" s="348"/>
      <c r="FM43" s="348"/>
      <c r="FN43" s="348"/>
      <c r="FO43" s="348"/>
      <c r="FP43" s="348"/>
      <c r="FQ43" s="348"/>
      <c r="FR43" s="348"/>
      <c r="FS43" s="348"/>
      <c r="FT43" s="348"/>
      <c r="FU43" s="348"/>
      <c r="FV43" s="348"/>
      <c r="FW43" s="348"/>
      <c r="FX43" s="348"/>
      <c r="FY43" s="348"/>
      <c r="FZ43" s="348"/>
      <c r="GA43" s="348"/>
      <c r="GB43" s="348"/>
      <c r="GC43" s="348"/>
      <c r="GD43" s="348"/>
      <c r="GE43" s="348"/>
      <c r="GF43" s="348"/>
      <c r="GG43" s="348"/>
      <c r="GH43" s="348"/>
      <c r="GI43" s="348"/>
      <c r="GJ43" s="348"/>
      <c r="GK43" s="348"/>
      <c r="GL43" s="348"/>
      <c r="GM43" s="348"/>
      <c r="GN43" s="348"/>
      <c r="GO43" s="348"/>
      <c r="GP43" s="348"/>
      <c r="GQ43" s="348"/>
      <c r="GR43" s="348"/>
      <c r="GS43" s="348"/>
      <c r="GT43" s="348"/>
      <c r="GU43" s="348"/>
      <c r="GV43" s="348"/>
      <c r="GW43" s="348"/>
      <c r="GX43" s="348"/>
      <c r="GY43" s="348"/>
      <c r="GZ43" s="348"/>
      <c r="HA43" s="348"/>
      <c r="HB43" s="348"/>
      <c r="HC43" s="348"/>
      <c r="HD43" s="348"/>
      <c r="HE43" s="348"/>
      <c r="HF43" s="348"/>
      <c r="HG43" s="348"/>
      <c r="HH43" s="348"/>
      <c r="HI43" s="348"/>
      <c r="HJ43" s="348"/>
      <c r="HK43" s="348"/>
      <c r="HL43" s="348"/>
      <c r="HM43" s="348"/>
      <c r="HN43" s="348"/>
      <c r="HO43" s="348"/>
      <c r="HP43" s="348"/>
      <c r="HQ43" s="348"/>
      <c r="HR43" s="348"/>
      <c r="HS43" s="348"/>
      <c r="HT43" s="348"/>
      <c r="HU43" s="348"/>
      <c r="HV43" s="348"/>
      <c r="HW43" s="348"/>
      <c r="HX43" s="348"/>
      <c r="HY43" s="348"/>
      <c r="HZ43" s="348"/>
      <c r="IA43" s="348"/>
      <c r="IB43" s="348"/>
      <c r="IC43" s="348"/>
      <c r="ID43" s="348"/>
      <c r="IE43" s="348"/>
      <c r="IF43" s="348"/>
      <c r="IG43" s="348"/>
      <c r="IH43" s="348"/>
      <c r="II43" s="348"/>
      <c r="IJ43" s="348"/>
      <c r="IK43" s="348"/>
      <c r="IL43" s="348"/>
      <c r="IM43" s="348"/>
      <c r="IN43" s="348"/>
      <c r="IO43" s="348"/>
      <c r="IP43" s="348"/>
      <c r="IQ43" s="348"/>
      <c r="IR43" s="348"/>
      <c r="IS43" s="348"/>
      <c r="IT43" s="348"/>
      <c r="IU43" s="348"/>
      <c r="IV43" s="348"/>
    </row>
    <row r="44" spans="1:256" customFormat="1" ht="15" customHeight="1">
      <c r="A44" s="348"/>
      <c r="B44" s="386" t="s">
        <v>423</v>
      </c>
      <c r="C44" s="391" t="s">
        <v>424</v>
      </c>
      <c r="D44" s="390"/>
      <c r="E44" s="348"/>
      <c r="F44" s="348"/>
      <c r="G44" s="348"/>
      <c r="H44" s="348"/>
      <c r="I44" s="348"/>
      <c r="J44" s="348"/>
      <c r="K44" s="348"/>
      <c r="L44" s="348"/>
      <c r="M44" s="348"/>
      <c r="N44" s="348"/>
      <c r="O44" s="348"/>
      <c r="P44" s="348"/>
      <c r="Q44" s="348"/>
      <c r="R44" s="348"/>
      <c r="S44" s="348"/>
      <c r="T44" s="348"/>
      <c r="U44" s="348"/>
      <c r="V44" s="348"/>
      <c r="W44" s="348"/>
      <c r="X44" s="348"/>
      <c r="Y44" s="348"/>
      <c r="Z44" s="348"/>
      <c r="AA44" s="348"/>
      <c r="AB44" s="348"/>
      <c r="AC44" s="348"/>
      <c r="AD44" s="348"/>
      <c r="AE44" s="348"/>
      <c r="AF44" s="348"/>
      <c r="AG44" s="348"/>
      <c r="AH44" s="348"/>
      <c r="AI44" s="348"/>
      <c r="AJ44" s="348"/>
      <c r="AK44" s="348"/>
      <c r="AL44" s="348"/>
      <c r="AM44" s="348"/>
      <c r="AN44" s="348"/>
      <c r="AO44" s="348"/>
      <c r="AP44" s="348"/>
      <c r="AQ44" s="348"/>
      <c r="AR44" s="348"/>
      <c r="AS44" s="348"/>
      <c r="AT44" s="348"/>
      <c r="AU44" s="348"/>
      <c r="AV44" s="348"/>
      <c r="AW44" s="348"/>
      <c r="AX44" s="348"/>
      <c r="AY44" s="348"/>
      <c r="AZ44" s="348"/>
      <c r="BA44" s="348"/>
      <c r="BB44" s="348"/>
      <c r="BC44" s="348"/>
      <c r="BD44" s="348"/>
      <c r="BE44" s="348"/>
      <c r="BF44" s="348"/>
      <c r="BG44" s="348"/>
      <c r="BH44" s="348"/>
      <c r="BI44" s="348"/>
      <c r="BJ44" s="348"/>
      <c r="BK44" s="348"/>
      <c r="BL44" s="348"/>
      <c r="BM44" s="348"/>
      <c r="BN44" s="348"/>
      <c r="BO44" s="348"/>
      <c r="BP44" s="348"/>
      <c r="BQ44" s="348"/>
      <c r="BR44" s="348"/>
      <c r="BS44" s="348"/>
      <c r="BT44" s="348"/>
      <c r="BU44" s="348"/>
      <c r="BV44" s="348"/>
      <c r="BW44" s="348"/>
      <c r="BX44" s="348"/>
      <c r="BY44" s="348"/>
      <c r="BZ44" s="348"/>
      <c r="CA44" s="348"/>
      <c r="CB44" s="348"/>
      <c r="CC44" s="348"/>
      <c r="CD44" s="348"/>
      <c r="CE44" s="348"/>
      <c r="CF44" s="348"/>
      <c r="CG44" s="348"/>
      <c r="CH44" s="348"/>
      <c r="CI44" s="348"/>
      <c r="CJ44" s="348"/>
      <c r="CK44" s="348"/>
      <c r="CL44" s="348"/>
      <c r="CM44" s="348"/>
      <c r="CN44" s="348"/>
      <c r="CO44" s="348"/>
      <c r="CP44" s="348"/>
      <c r="CQ44" s="348"/>
      <c r="CR44" s="348"/>
      <c r="CS44" s="348"/>
      <c r="CT44" s="348"/>
      <c r="CU44" s="348"/>
      <c r="CV44" s="348"/>
      <c r="CW44" s="348"/>
      <c r="CX44" s="348"/>
      <c r="CY44" s="348"/>
      <c r="CZ44" s="348"/>
      <c r="DA44" s="348"/>
      <c r="DB44" s="348"/>
      <c r="DC44" s="348"/>
      <c r="DD44" s="348"/>
      <c r="DE44" s="348"/>
      <c r="DF44" s="348"/>
      <c r="DG44" s="348"/>
      <c r="DH44" s="348"/>
      <c r="DI44" s="348"/>
      <c r="DJ44" s="348"/>
      <c r="DK44" s="348"/>
      <c r="DL44" s="348"/>
      <c r="DM44" s="348"/>
      <c r="DN44" s="348"/>
      <c r="DO44" s="348"/>
      <c r="DP44" s="348"/>
      <c r="DQ44" s="348"/>
      <c r="DR44" s="348"/>
      <c r="DS44" s="348"/>
      <c r="DT44" s="348"/>
      <c r="DU44" s="348"/>
      <c r="DV44" s="348"/>
      <c r="DW44" s="348"/>
      <c r="DX44" s="348"/>
      <c r="DY44" s="348"/>
      <c r="DZ44" s="348"/>
      <c r="EA44" s="348"/>
      <c r="EB44" s="348"/>
      <c r="EC44" s="348"/>
      <c r="ED44" s="348"/>
      <c r="EE44" s="348"/>
      <c r="EF44" s="348"/>
      <c r="EG44" s="348"/>
      <c r="EH44" s="348"/>
      <c r="EI44" s="348"/>
      <c r="EJ44" s="348"/>
      <c r="EK44" s="348"/>
      <c r="EL44" s="348"/>
      <c r="EM44" s="348"/>
      <c r="EN44" s="348"/>
      <c r="EO44" s="348"/>
      <c r="EP44" s="348"/>
      <c r="EQ44" s="348"/>
      <c r="ER44" s="348"/>
      <c r="ES44" s="348"/>
      <c r="ET44" s="348"/>
      <c r="EU44" s="348"/>
      <c r="EV44" s="348"/>
      <c r="EW44" s="348"/>
      <c r="EX44" s="348"/>
      <c r="EY44" s="348"/>
      <c r="EZ44" s="348"/>
      <c r="FA44" s="348"/>
      <c r="FB44" s="348"/>
      <c r="FC44" s="348"/>
      <c r="FD44" s="348"/>
      <c r="FE44" s="348"/>
      <c r="FF44" s="348"/>
      <c r="FG44" s="348"/>
      <c r="FH44" s="348"/>
      <c r="FI44" s="348"/>
      <c r="FJ44" s="348"/>
      <c r="FK44" s="348"/>
      <c r="FL44" s="348"/>
      <c r="FM44" s="348"/>
      <c r="FN44" s="348"/>
      <c r="FO44" s="348"/>
      <c r="FP44" s="348"/>
      <c r="FQ44" s="348"/>
      <c r="FR44" s="348"/>
      <c r="FS44" s="348"/>
      <c r="FT44" s="348"/>
      <c r="FU44" s="348"/>
      <c r="FV44" s="348"/>
      <c r="FW44" s="348"/>
      <c r="FX44" s="348"/>
      <c r="FY44" s="348"/>
      <c r="FZ44" s="348"/>
      <c r="GA44" s="348"/>
      <c r="GB44" s="348"/>
      <c r="GC44" s="348"/>
      <c r="GD44" s="348"/>
      <c r="GE44" s="348"/>
      <c r="GF44" s="348"/>
      <c r="GG44" s="348"/>
      <c r="GH44" s="348"/>
      <c r="GI44" s="348"/>
      <c r="GJ44" s="348"/>
      <c r="GK44" s="348"/>
      <c r="GL44" s="348"/>
      <c r="GM44" s="348"/>
      <c r="GN44" s="348"/>
      <c r="GO44" s="348"/>
      <c r="GP44" s="348"/>
      <c r="GQ44" s="348"/>
      <c r="GR44" s="348"/>
      <c r="GS44" s="348"/>
      <c r="GT44" s="348"/>
      <c r="GU44" s="348"/>
      <c r="GV44" s="348"/>
      <c r="GW44" s="348"/>
      <c r="GX44" s="348"/>
      <c r="GY44" s="348"/>
      <c r="GZ44" s="348"/>
      <c r="HA44" s="348"/>
      <c r="HB44" s="348"/>
      <c r="HC44" s="348"/>
      <c r="HD44" s="348"/>
      <c r="HE44" s="348"/>
      <c r="HF44" s="348"/>
      <c r="HG44" s="348"/>
      <c r="HH44" s="348"/>
      <c r="HI44" s="348"/>
      <c r="HJ44" s="348"/>
      <c r="HK44" s="348"/>
      <c r="HL44" s="348"/>
      <c r="HM44" s="348"/>
      <c r="HN44" s="348"/>
      <c r="HO44" s="348"/>
      <c r="HP44" s="348"/>
      <c r="HQ44" s="348"/>
      <c r="HR44" s="348"/>
      <c r="HS44" s="348"/>
      <c r="HT44" s="348"/>
      <c r="HU44" s="348"/>
      <c r="HV44" s="348"/>
      <c r="HW44" s="348"/>
      <c r="HX44" s="348"/>
      <c r="HY44" s="348"/>
      <c r="HZ44" s="348"/>
      <c r="IA44" s="348"/>
      <c r="IB44" s="348"/>
      <c r="IC44" s="348"/>
      <c r="ID44" s="348"/>
      <c r="IE44" s="348"/>
      <c r="IF44" s="348"/>
      <c r="IG44" s="348"/>
      <c r="IH44" s="348"/>
      <c r="II44" s="348"/>
      <c r="IJ44" s="348"/>
      <c r="IK44" s="348"/>
      <c r="IL44" s="348"/>
      <c r="IM44" s="348"/>
      <c r="IN44" s="348"/>
      <c r="IO44" s="348"/>
      <c r="IP44" s="348"/>
      <c r="IQ44" s="348"/>
      <c r="IR44" s="348"/>
      <c r="IS44" s="348"/>
      <c r="IT44" s="348"/>
      <c r="IU44" s="348"/>
      <c r="IV44" s="348"/>
    </row>
    <row r="45" spans="1:256" customFormat="1" ht="5.0999999999999996" customHeight="1">
      <c r="A45" s="348"/>
      <c r="B45" s="378"/>
      <c r="C45" s="348"/>
      <c r="D45" s="358"/>
      <c r="E45" s="348"/>
      <c r="F45" s="348"/>
      <c r="G45" s="348"/>
      <c r="H45" s="348"/>
      <c r="I45" s="348"/>
      <c r="J45" s="348"/>
      <c r="K45" s="348"/>
      <c r="L45" s="348"/>
      <c r="M45" s="348"/>
      <c r="N45" s="348"/>
      <c r="O45" s="348"/>
      <c r="P45" s="348"/>
      <c r="Q45" s="348"/>
      <c r="R45" s="348"/>
      <c r="S45" s="348"/>
      <c r="T45" s="348"/>
      <c r="U45" s="348"/>
      <c r="V45" s="348"/>
      <c r="W45" s="348"/>
      <c r="X45" s="348"/>
      <c r="Y45" s="348"/>
      <c r="Z45" s="348"/>
      <c r="AA45" s="348"/>
      <c r="AB45" s="348"/>
      <c r="AC45" s="348"/>
      <c r="AD45" s="348"/>
      <c r="AE45" s="348"/>
      <c r="AF45" s="348"/>
      <c r="AG45" s="348"/>
      <c r="AH45" s="348"/>
      <c r="AI45" s="348"/>
      <c r="AJ45" s="348"/>
      <c r="AK45" s="348"/>
      <c r="AL45" s="348"/>
      <c r="AM45" s="348"/>
      <c r="AN45" s="348"/>
      <c r="AO45" s="348"/>
      <c r="AP45" s="348"/>
      <c r="AQ45" s="348"/>
      <c r="AR45" s="348"/>
      <c r="AS45" s="348"/>
      <c r="AT45" s="348"/>
      <c r="AU45" s="348"/>
      <c r="AV45" s="348"/>
      <c r="AW45" s="348"/>
      <c r="AX45" s="348"/>
      <c r="AY45" s="348"/>
      <c r="AZ45" s="348"/>
      <c r="BA45" s="348"/>
      <c r="BB45" s="348"/>
      <c r="BC45" s="348"/>
      <c r="BD45" s="348"/>
      <c r="BE45" s="348"/>
      <c r="BF45" s="348"/>
      <c r="BG45" s="348"/>
      <c r="BH45" s="348"/>
      <c r="BI45" s="348"/>
      <c r="BJ45" s="348"/>
      <c r="BK45" s="348"/>
      <c r="BL45" s="348"/>
      <c r="BM45" s="348"/>
      <c r="BN45" s="348"/>
      <c r="BO45" s="348"/>
      <c r="BP45" s="348"/>
      <c r="BQ45" s="348"/>
      <c r="BR45" s="348"/>
      <c r="BS45" s="348"/>
      <c r="BT45" s="348"/>
      <c r="BU45" s="348"/>
      <c r="BV45" s="348"/>
      <c r="BW45" s="348"/>
      <c r="BX45" s="348"/>
      <c r="BY45" s="348"/>
      <c r="BZ45" s="348"/>
      <c r="CA45" s="348"/>
      <c r="CB45" s="348"/>
      <c r="CC45" s="348"/>
      <c r="CD45" s="348"/>
      <c r="CE45" s="348"/>
      <c r="CF45" s="348"/>
      <c r="CG45" s="348"/>
      <c r="CH45" s="348"/>
      <c r="CI45" s="348"/>
      <c r="CJ45" s="348"/>
      <c r="CK45" s="348"/>
      <c r="CL45" s="348"/>
      <c r="CM45" s="348"/>
      <c r="CN45" s="348"/>
      <c r="CO45" s="348"/>
      <c r="CP45" s="348"/>
      <c r="CQ45" s="348"/>
      <c r="CR45" s="348"/>
      <c r="CS45" s="348"/>
      <c r="CT45" s="348"/>
      <c r="CU45" s="348"/>
      <c r="CV45" s="348"/>
      <c r="CW45" s="348"/>
      <c r="CX45" s="348"/>
      <c r="CY45" s="348"/>
      <c r="CZ45" s="348"/>
      <c r="DA45" s="348"/>
      <c r="DB45" s="348"/>
      <c r="DC45" s="348"/>
      <c r="DD45" s="348"/>
      <c r="DE45" s="348"/>
      <c r="DF45" s="348"/>
      <c r="DG45" s="348"/>
      <c r="DH45" s="348"/>
      <c r="DI45" s="348"/>
      <c r="DJ45" s="348"/>
      <c r="DK45" s="348"/>
      <c r="DL45" s="348"/>
      <c r="DM45" s="348"/>
      <c r="DN45" s="348"/>
      <c r="DO45" s="348"/>
      <c r="DP45" s="348"/>
      <c r="DQ45" s="348"/>
      <c r="DR45" s="348"/>
      <c r="DS45" s="348"/>
      <c r="DT45" s="348"/>
      <c r="DU45" s="348"/>
      <c r="DV45" s="348"/>
      <c r="DW45" s="348"/>
      <c r="DX45" s="348"/>
      <c r="DY45" s="348"/>
      <c r="DZ45" s="348"/>
      <c r="EA45" s="348"/>
      <c r="EB45" s="348"/>
      <c r="EC45" s="348"/>
      <c r="ED45" s="348"/>
      <c r="EE45" s="348"/>
      <c r="EF45" s="348"/>
      <c r="EG45" s="348"/>
      <c r="EH45" s="348"/>
      <c r="EI45" s="348"/>
      <c r="EJ45" s="348"/>
      <c r="EK45" s="348"/>
      <c r="EL45" s="348"/>
      <c r="EM45" s="348"/>
      <c r="EN45" s="348"/>
      <c r="EO45" s="348"/>
      <c r="EP45" s="348"/>
      <c r="EQ45" s="348"/>
      <c r="ER45" s="348"/>
      <c r="ES45" s="348"/>
      <c r="ET45" s="348"/>
      <c r="EU45" s="348"/>
      <c r="EV45" s="348"/>
      <c r="EW45" s="348"/>
      <c r="EX45" s="348"/>
      <c r="EY45" s="348"/>
      <c r="EZ45" s="348"/>
      <c r="FA45" s="348"/>
      <c r="FB45" s="348"/>
      <c r="FC45" s="348"/>
      <c r="FD45" s="348"/>
      <c r="FE45" s="348"/>
      <c r="FF45" s="348"/>
      <c r="FG45" s="348"/>
      <c r="FH45" s="348"/>
      <c r="FI45" s="348"/>
      <c r="FJ45" s="348"/>
      <c r="FK45" s="348"/>
      <c r="FL45" s="348"/>
      <c r="FM45" s="348"/>
      <c r="FN45" s="348"/>
      <c r="FO45" s="348"/>
      <c r="FP45" s="348"/>
      <c r="FQ45" s="348"/>
      <c r="FR45" s="348"/>
      <c r="FS45" s="348"/>
      <c r="FT45" s="348"/>
      <c r="FU45" s="348"/>
      <c r="FV45" s="348"/>
      <c r="FW45" s="348"/>
      <c r="FX45" s="348"/>
      <c r="FY45" s="348"/>
      <c r="FZ45" s="348"/>
      <c r="GA45" s="348"/>
      <c r="GB45" s="348"/>
      <c r="GC45" s="348"/>
      <c r="GD45" s="348"/>
      <c r="GE45" s="348"/>
      <c r="GF45" s="348"/>
      <c r="GG45" s="348"/>
      <c r="GH45" s="348"/>
      <c r="GI45" s="348"/>
      <c r="GJ45" s="348"/>
      <c r="GK45" s="348"/>
      <c r="GL45" s="348"/>
      <c r="GM45" s="348"/>
      <c r="GN45" s="348"/>
      <c r="GO45" s="348"/>
      <c r="GP45" s="348"/>
      <c r="GQ45" s="348"/>
      <c r="GR45" s="348"/>
      <c r="GS45" s="348"/>
      <c r="GT45" s="348"/>
      <c r="GU45" s="348"/>
      <c r="GV45" s="348"/>
      <c r="GW45" s="348"/>
      <c r="GX45" s="348"/>
      <c r="GY45" s="348"/>
      <c r="GZ45" s="348"/>
      <c r="HA45" s="348"/>
      <c r="HB45" s="348"/>
      <c r="HC45" s="348"/>
      <c r="HD45" s="348"/>
      <c r="HE45" s="348"/>
      <c r="HF45" s="348"/>
      <c r="HG45" s="348"/>
      <c r="HH45" s="348"/>
      <c r="HI45" s="348"/>
      <c r="HJ45" s="348"/>
      <c r="HK45" s="348"/>
      <c r="HL45" s="348"/>
      <c r="HM45" s="348"/>
      <c r="HN45" s="348"/>
      <c r="HO45" s="348"/>
      <c r="HP45" s="348"/>
      <c r="HQ45" s="348"/>
      <c r="HR45" s="348"/>
      <c r="HS45" s="348"/>
      <c r="HT45" s="348"/>
      <c r="HU45" s="348"/>
      <c r="HV45" s="348"/>
      <c r="HW45" s="348"/>
      <c r="HX45" s="348"/>
      <c r="HY45" s="348"/>
      <c r="HZ45" s="348"/>
      <c r="IA45" s="348"/>
      <c r="IB45" s="348"/>
      <c r="IC45" s="348"/>
      <c r="ID45" s="348"/>
      <c r="IE45" s="348"/>
      <c r="IF45" s="348"/>
      <c r="IG45" s="348"/>
      <c r="IH45" s="348"/>
      <c r="II45" s="348"/>
      <c r="IJ45" s="348"/>
      <c r="IK45" s="348"/>
      <c r="IL45" s="348"/>
      <c r="IM45" s="348"/>
      <c r="IN45" s="348"/>
      <c r="IO45" s="348"/>
      <c r="IP45" s="348"/>
      <c r="IQ45" s="348"/>
      <c r="IR45" s="348"/>
      <c r="IS45" s="348"/>
      <c r="IT45" s="348"/>
      <c r="IU45" s="348"/>
      <c r="IV45" s="348"/>
    </row>
    <row r="46" spans="1:256" customFormat="1" ht="15" customHeight="1">
      <c r="A46" s="348"/>
      <c r="B46" s="378" t="s">
        <v>425</v>
      </c>
      <c r="C46" s="348"/>
      <c r="D46" s="358"/>
      <c r="E46" s="348"/>
      <c r="F46" s="348"/>
      <c r="G46" s="348"/>
      <c r="H46" s="348"/>
      <c r="I46" s="348"/>
      <c r="J46" s="348"/>
      <c r="K46" s="348"/>
      <c r="L46" s="348"/>
      <c r="M46" s="348"/>
      <c r="N46" s="348"/>
      <c r="O46" s="348"/>
      <c r="P46" s="348"/>
      <c r="Q46" s="348"/>
      <c r="R46" s="348"/>
      <c r="S46" s="348"/>
      <c r="T46" s="348"/>
      <c r="U46" s="348"/>
      <c r="V46" s="348"/>
      <c r="W46" s="348"/>
      <c r="X46" s="348"/>
      <c r="Y46" s="348"/>
      <c r="Z46" s="348"/>
      <c r="AA46" s="348"/>
      <c r="AB46" s="348"/>
      <c r="AC46" s="348"/>
      <c r="AD46" s="348"/>
      <c r="AE46" s="348"/>
      <c r="AF46" s="348"/>
      <c r="AG46" s="348"/>
      <c r="AH46" s="348"/>
      <c r="AI46" s="348"/>
      <c r="AJ46" s="348"/>
      <c r="AK46" s="348"/>
      <c r="AL46" s="348"/>
      <c r="AM46" s="348"/>
      <c r="AN46" s="348"/>
      <c r="AO46" s="348"/>
      <c r="AP46" s="348"/>
      <c r="AQ46" s="348"/>
      <c r="AR46" s="348"/>
      <c r="AS46" s="348"/>
      <c r="AT46" s="348"/>
      <c r="AU46" s="348"/>
      <c r="AV46" s="348"/>
      <c r="AW46" s="348"/>
      <c r="AX46" s="348"/>
      <c r="AY46" s="348"/>
      <c r="AZ46" s="348"/>
      <c r="BA46" s="348"/>
      <c r="BB46" s="348"/>
      <c r="BC46" s="348"/>
      <c r="BD46" s="348"/>
      <c r="BE46" s="348"/>
      <c r="BF46" s="348"/>
      <c r="BG46" s="348"/>
      <c r="BH46" s="348"/>
      <c r="BI46" s="348"/>
      <c r="BJ46" s="348"/>
      <c r="BK46" s="348"/>
      <c r="BL46" s="348"/>
      <c r="BM46" s="348"/>
      <c r="BN46" s="348"/>
      <c r="BO46" s="348"/>
      <c r="BP46" s="348"/>
      <c r="BQ46" s="348"/>
      <c r="BR46" s="348"/>
      <c r="BS46" s="348"/>
      <c r="BT46" s="348"/>
      <c r="BU46" s="348"/>
      <c r="BV46" s="348"/>
      <c r="BW46" s="348"/>
      <c r="BX46" s="348"/>
      <c r="BY46" s="348"/>
      <c r="BZ46" s="348"/>
      <c r="CA46" s="348"/>
      <c r="CB46" s="348"/>
      <c r="CC46" s="348"/>
      <c r="CD46" s="348"/>
      <c r="CE46" s="348"/>
      <c r="CF46" s="348"/>
      <c r="CG46" s="348"/>
      <c r="CH46" s="348"/>
      <c r="CI46" s="348"/>
      <c r="CJ46" s="348"/>
      <c r="CK46" s="348"/>
      <c r="CL46" s="348"/>
      <c r="CM46" s="348"/>
      <c r="CN46" s="348"/>
      <c r="CO46" s="348"/>
      <c r="CP46" s="348"/>
      <c r="CQ46" s="348"/>
      <c r="CR46" s="348"/>
      <c r="CS46" s="348"/>
      <c r="CT46" s="348"/>
      <c r="CU46" s="348"/>
      <c r="CV46" s="348"/>
      <c r="CW46" s="348"/>
      <c r="CX46" s="348"/>
      <c r="CY46" s="348"/>
      <c r="CZ46" s="348"/>
      <c r="DA46" s="348"/>
      <c r="DB46" s="348"/>
      <c r="DC46" s="348"/>
      <c r="DD46" s="348"/>
      <c r="DE46" s="348"/>
      <c r="DF46" s="348"/>
      <c r="DG46" s="348"/>
      <c r="DH46" s="348"/>
      <c r="DI46" s="348"/>
      <c r="DJ46" s="348"/>
      <c r="DK46" s="348"/>
      <c r="DL46" s="348"/>
      <c r="DM46" s="348"/>
      <c r="DN46" s="348"/>
      <c r="DO46" s="348"/>
      <c r="DP46" s="348"/>
      <c r="DQ46" s="348"/>
      <c r="DR46" s="348"/>
      <c r="DS46" s="348"/>
      <c r="DT46" s="348"/>
      <c r="DU46" s="348"/>
      <c r="DV46" s="348"/>
      <c r="DW46" s="348"/>
      <c r="DX46" s="348"/>
      <c r="DY46" s="348"/>
      <c r="DZ46" s="348"/>
      <c r="EA46" s="348"/>
      <c r="EB46" s="348"/>
      <c r="EC46" s="348"/>
      <c r="ED46" s="348"/>
      <c r="EE46" s="348"/>
      <c r="EF46" s="348"/>
      <c r="EG46" s="348"/>
      <c r="EH46" s="348"/>
      <c r="EI46" s="348"/>
      <c r="EJ46" s="348"/>
      <c r="EK46" s="348"/>
      <c r="EL46" s="348"/>
      <c r="EM46" s="348"/>
      <c r="EN46" s="348"/>
      <c r="EO46" s="348"/>
      <c r="EP46" s="348"/>
      <c r="EQ46" s="348"/>
      <c r="ER46" s="348"/>
      <c r="ES46" s="348"/>
      <c r="ET46" s="348"/>
      <c r="EU46" s="348"/>
      <c r="EV46" s="348"/>
      <c r="EW46" s="348"/>
      <c r="EX46" s="348"/>
      <c r="EY46" s="348"/>
      <c r="EZ46" s="348"/>
      <c r="FA46" s="348"/>
      <c r="FB46" s="348"/>
      <c r="FC46" s="348"/>
      <c r="FD46" s="348"/>
      <c r="FE46" s="348"/>
      <c r="FF46" s="348"/>
      <c r="FG46" s="348"/>
      <c r="FH46" s="348"/>
      <c r="FI46" s="348"/>
      <c r="FJ46" s="348"/>
      <c r="FK46" s="348"/>
      <c r="FL46" s="348"/>
      <c r="FM46" s="348"/>
      <c r="FN46" s="348"/>
      <c r="FO46" s="348"/>
      <c r="FP46" s="348"/>
      <c r="FQ46" s="348"/>
      <c r="FR46" s="348"/>
      <c r="FS46" s="348"/>
      <c r="FT46" s="348"/>
      <c r="FU46" s="348"/>
      <c r="FV46" s="348"/>
      <c r="FW46" s="348"/>
      <c r="FX46" s="348"/>
      <c r="FY46" s="348"/>
      <c r="FZ46" s="348"/>
      <c r="GA46" s="348"/>
      <c r="GB46" s="348"/>
      <c r="GC46" s="348"/>
      <c r="GD46" s="348"/>
      <c r="GE46" s="348"/>
      <c r="GF46" s="348"/>
      <c r="GG46" s="348"/>
      <c r="GH46" s="348"/>
      <c r="GI46" s="348"/>
      <c r="GJ46" s="348"/>
      <c r="GK46" s="348"/>
      <c r="GL46" s="348"/>
      <c r="GM46" s="348"/>
      <c r="GN46" s="348"/>
      <c r="GO46" s="348"/>
      <c r="GP46" s="348"/>
      <c r="GQ46" s="348"/>
      <c r="GR46" s="348"/>
      <c r="GS46" s="348"/>
      <c r="GT46" s="348"/>
      <c r="GU46" s="348"/>
      <c r="GV46" s="348"/>
      <c r="GW46" s="348"/>
      <c r="GX46" s="348"/>
      <c r="GY46" s="348"/>
      <c r="GZ46" s="348"/>
      <c r="HA46" s="348"/>
      <c r="HB46" s="348"/>
      <c r="HC46" s="348"/>
      <c r="HD46" s="348"/>
      <c r="HE46" s="348"/>
      <c r="HF46" s="348"/>
      <c r="HG46" s="348"/>
      <c r="HH46" s="348"/>
      <c r="HI46" s="348"/>
      <c r="HJ46" s="348"/>
      <c r="HK46" s="348"/>
      <c r="HL46" s="348"/>
      <c r="HM46" s="348"/>
      <c r="HN46" s="348"/>
      <c r="HO46" s="348"/>
      <c r="HP46" s="348"/>
      <c r="HQ46" s="348"/>
      <c r="HR46" s="348"/>
      <c r="HS46" s="348"/>
      <c r="HT46" s="348"/>
      <c r="HU46" s="348"/>
      <c r="HV46" s="348"/>
      <c r="HW46" s="348"/>
      <c r="HX46" s="348"/>
      <c r="HY46" s="348"/>
      <c r="HZ46" s="348"/>
      <c r="IA46" s="348"/>
      <c r="IB46" s="348"/>
      <c r="IC46" s="348"/>
      <c r="ID46" s="348"/>
      <c r="IE46" s="348"/>
      <c r="IF46" s="348"/>
      <c r="IG46" s="348"/>
      <c r="IH46" s="348"/>
      <c r="II46" s="348"/>
      <c r="IJ46" s="348"/>
      <c r="IK46" s="348"/>
      <c r="IL46" s="348"/>
      <c r="IM46" s="348"/>
      <c r="IN46" s="348"/>
      <c r="IO46" s="348"/>
      <c r="IP46" s="348"/>
      <c r="IQ46" s="348"/>
      <c r="IR46" s="348"/>
      <c r="IS46" s="348"/>
      <c r="IT46" s="348"/>
      <c r="IU46" s="348"/>
      <c r="IV46" s="348"/>
    </row>
    <row r="47" spans="1:256" customFormat="1" ht="15" customHeight="1">
      <c r="A47" s="348"/>
      <c r="B47" s="348" t="s">
        <v>426</v>
      </c>
      <c r="C47" s="348"/>
      <c r="D47" s="358"/>
      <c r="E47" s="348"/>
      <c r="F47" s="348"/>
      <c r="G47" s="348"/>
      <c r="H47" s="348"/>
      <c r="I47" s="348"/>
      <c r="J47" s="348"/>
      <c r="K47" s="348"/>
      <c r="L47" s="348"/>
      <c r="M47" s="348"/>
      <c r="N47" s="348"/>
      <c r="O47" s="348"/>
      <c r="P47" s="348"/>
      <c r="Q47" s="348"/>
      <c r="R47" s="348"/>
      <c r="S47" s="348"/>
      <c r="T47" s="348"/>
      <c r="U47" s="348"/>
      <c r="V47" s="348"/>
      <c r="W47" s="348"/>
      <c r="X47" s="348"/>
      <c r="Y47" s="348"/>
      <c r="Z47" s="348"/>
      <c r="AA47" s="348"/>
      <c r="AB47" s="348"/>
      <c r="AC47" s="348"/>
      <c r="AD47" s="348"/>
      <c r="AE47" s="348"/>
      <c r="AF47" s="348"/>
      <c r="AG47" s="348"/>
      <c r="AH47" s="348"/>
      <c r="AI47" s="348"/>
      <c r="AJ47" s="348"/>
      <c r="AK47" s="348"/>
      <c r="AL47" s="348"/>
      <c r="AM47" s="348"/>
      <c r="AN47" s="348"/>
      <c r="AO47" s="348"/>
      <c r="AP47" s="348"/>
      <c r="AQ47" s="348"/>
      <c r="AR47" s="348"/>
      <c r="AS47" s="348"/>
      <c r="AT47" s="348"/>
      <c r="AU47" s="348"/>
      <c r="AV47" s="348"/>
      <c r="AW47" s="348"/>
      <c r="AX47" s="348"/>
      <c r="AY47" s="348"/>
      <c r="AZ47" s="348"/>
      <c r="BA47" s="348"/>
      <c r="BB47" s="348"/>
      <c r="BC47" s="348"/>
      <c r="BD47" s="348"/>
      <c r="BE47" s="348"/>
      <c r="BF47" s="348"/>
      <c r="BG47" s="348"/>
      <c r="BH47" s="348"/>
      <c r="BI47" s="348"/>
      <c r="BJ47" s="348"/>
      <c r="BK47" s="348"/>
      <c r="BL47" s="348"/>
      <c r="BM47" s="348"/>
      <c r="BN47" s="348"/>
      <c r="BO47" s="348"/>
      <c r="BP47" s="348"/>
      <c r="BQ47" s="348"/>
      <c r="BR47" s="348"/>
      <c r="BS47" s="348"/>
      <c r="BT47" s="348"/>
      <c r="BU47" s="348"/>
      <c r="BV47" s="348"/>
      <c r="BW47" s="348"/>
      <c r="BX47" s="348"/>
      <c r="BY47" s="348"/>
      <c r="BZ47" s="348"/>
      <c r="CA47" s="348"/>
      <c r="CB47" s="348"/>
      <c r="CC47" s="348"/>
      <c r="CD47" s="348"/>
      <c r="CE47" s="348"/>
      <c r="CF47" s="348"/>
      <c r="CG47" s="348"/>
      <c r="CH47" s="348"/>
      <c r="CI47" s="348"/>
      <c r="CJ47" s="348"/>
      <c r="CK47" s="348"/>
      <c r="CL47" s="348"/>
      <c r="CM47" s="348"/>
      <c r="CN47" s="348"/>
      <c r="CO47" s="348"/>
      <c r="CP47" s="348"/>
      <c r="CQ47" s="348"/>
      <c r="CR47" s="348"/>
      <c r="CS47" s="348"/>
      <c r="CT47" s="348"/>
      <c r="CU47" s="348"/>
      <c r="CV47" s="348"/>
      <c r="CW47" s="348"/>
      <c r="CX47" s="348"/>
      <c r="CY47" s="348"/>
      <c r="CZ47" s="348"/>
      <c r="DA47" s="348"/>
      <c r="DB47" s="348"/>
      <c r="DC47" s="348"/>
      <c r="DD47" s="348"/>
      <c r="DE47" s="348"/>
      <c r="DF47" s="348"/>
      <c r="DG47" s="348"/>
      <c r="DH47" s="348"/>
      <c r="DI47" s="348"/>
      <c r="DJ47" s="348"/>
      <c r="DK47" s="348"/>
      <c r="DL47" s="348"/>
      <c r="DM47" s="348"/>
      <c r="DN47" s="348"/>
      <c r="DO47" s="348"/>
      <c r="DP47" s="348"/>
      <c r="DQ47" s="348"/>
      <c r="DR47" s="348"/>
      <c r="DS47" s="348"/>
      <c r="DT47" s="348"/>
      <c r="DU47" s="348"/>
      <c r="DV47" s="348"/>
      <c r="DW47" s="348"/>
      <c r="DX47" s="348"/>
      <c r="DY47" s="348"/>
      <c r="DZ47" s="348"/>
      <c r="EA47" s="348"/>
      <c r="EB47" s="348"/>
      <c r="EC47" s="348"/>
      <c r="ED47" s="348"/>
      <c r="EE47" s="348"/>
      <c r="EF47" s="348"/>
      <c r="EG47" s="348"/>
      <c r="EH47" s="348"/>
      <c r="EI47" s="348"/>
      <c r="EJ47" s="348"/>
      <c r="EK47" s="348"/>
      <c r="EL47" s="348"/>
      <c r="EM47" s="348"/>
      <c r="EN47" s="348"/>
      <c r="EO47" s="348"/>
      <c r="EP47" s="348"/>
      <c r="EQ47" s="348"/>
      <c r="ER47" s="348"/>
      <c r="ES47" s="348"/>
      <c r="ET47" s="348"/>
      <c r="EU47" s="348"/>
      <c r="EV47" s="348"/>
      <c r="EW47" s="348"/>
      <c r="EX47" s="348"/>
      <c r="EY47" s="348"/>
      <c r="EZ47" s="348"/>
      <c r="FA47" s="348"/>
      <c r="FB47" s="348"/>
      <c r="FC47" s="348"/>
      <c r="FD47" s="348"/>
      <c r="FE47" s="348"/>
      <c r="FF47" s="348"/>
      <c r="FG47" s="348"/>
      <c r="FH47" s="348"/>
      <c r="FI47" s="348"/>
      <c r="FJ47" s="348"/>
      <c r="FK47" s="348"/>
      <c r="FL47" s="348"/>
      <c r="FM47" s="348"/>
      <c r="FN47" s="348"/>
      <c r="FO47" s="348"/>
      <c r="FP47" s="348"/>
      <c r="FQ47" s="348"/>
      <c r="FR47" s="348"/>
      <c r="FS47" s="348"/>
      <c r="FT47" s="348"/>
      <c r="FU47" s="348"/>
      <c r="FV47" s="348"/>
      <c r="FW47" s="348"/>
      <c r="FX47" s="348"/>
      <c r="FY47" s="348"/>
      <c r="FZ47" s="348"/>
      <c r="GA47" s="348"/>
      <c r="GB47" s="348"/>
      <c r="GC47" s="348"/>
      <c r="GD47" s="348"/>
      <c r="GE47" s="348"/>
      <c r="GF47" s="348"/>
      <c r="GG47" s="348"/>
      <c r="GH47" s="348"/>
      <c r="GI47" s="348"/>
      <c r="GJ47" s="348"/>
      <c r="GK47" s="348"/>
      <c r="GL47" s="348"/>
      <c r="GM47" s="348"/>
      <c r="GN47" s="348"/>
      <c r="GO47" s="348"/>
      <c r="GP47" s="348"/>
      <c r="GQ47" s="348"/>
      <c r="GR47" s="348"/>
      <c r="GS47" s="348"/>
      <c r="GT47" s="348"/>
      <c r="GU47" s="348"/>
      <c r="GV47" s="348"/>
      <c r="GW47" s="348"/>
      <c r="GX47" s="348"/>
      <c r="GY47" s="348"/>
      <c r="GZ47" s="348"/>
      <c r="HA47" s="348"/>
      <c r="HB47" s="348"/>
      <c r="HC47" s="348"/>
      <c r="HD47" s="348"/>
      <c r="HE47" s="348"/>
      <c r="HF47" s="348"/>
      <c r="HG47" s="348"/>
      <c r="HH47" s="348"/>
      <c r="HI47" s="348"/>
      <c r="HJ47" s="348"/>
      <c r="HK47" s="348"/>
      <c r="HL47" s="348"/>
      <c r="HM47" s="348"/>
      <c r="HN47" s="348"/>
      <c r="HO47" s="348"/>
      <c r="HP47" s="348"/>
      <c r="HQ47" s="348"/>
      <c r="HR47" s="348"/>
      <c r="HS47" s="348"/>
      <c r="HT47" s="348"/>
      <c r="HU47" s="348"/>
      <c r="HV47" s="348"/>
      <c r="HW47" s="348"/>
      <c r="HX47" s="348"/>
      <c r="HY47" s="348"/>
      <c r="HZ47" s="348"/>
      <c r="IA47" s="348"/>
      <c r="IB47" s="348"/>
      <c r="IC47" s="348"/>
      <c r="ID47" s="348"/>
      <c r="IE47" s="348"/>
      <c r="IF47" s="348"/>
      <c r="IG47" s="348"/>
      <c r="IH47" s="348"/>
      <c r="II47" s="348"/>
      <c r="IJ47" s="348"/>
      <c r="IK47" s="348"/>
      <c r="IL47" s="348"/>
      <c r="IM47" s="348"/>
      <c r="IN47" s="348"/>
      <c r="IO47" s="348"/>
      <c r="IP47" s="348"/>
      <c r="IQ47" s="348"/>
      <c r="IR47" s="348"/>
      <c r="IS47" s="348"/>
      <c r="IT47" s="348"/>
      <c r="IU47" s="348"/>
      <c r="IV47" s="348"/>
    </row>
    <row r="48" spans="1:256" customFormat="1" ht="5.0999999999999996" customHeight="1">
      <c r="A48" s="348"/>
      <c r="B48" s="349"/>
      <c r="C48" s="348"/>
      <c r="D48" s="358"/>
      <c r="E48" s="348"/>
      <c r="F48" s="348"/>
      <c r="G48" s="348"/>
      <c r="H48" s="348"/>
      <c r="I48" s="348"/>
      <c r="J48" s="348"/>
      <c r="K48" s="348"/>
      <c r="L48" s="348"/>
      <c r="M48" s="348"/>
      <c r="N48" s="348"/>
      <c r="O48" s="348"/>
      <c r="P48" s="348"/>
      <c r="Q48" s="348"/>
      <c r="R48" s="348"/>
      <c r="S48" s="348"/>
      <c r="T48" s="348"/>
      <c r="U48" s="348"/>
      <c r="V48" s="348"/>
      <c r="W48" s="348"/>
      <c r="X48" s="348"/>
      <c r="Y48" s="348"/>
      <c r="Z48" s="348"/>
      <c r="AA48" s="348"/>
      <c r="AB48" s="348"/>
      <c r="AC48" s="348"/>
      <c r="AD48" s="348"/>
      <c r="AE48" s="348"/>
      <c r="AF48" s="348"/>
      <c r="AG48" s="348"/>
      <c r="AH48" s="348"/>
      <c r="AI48" s="348"/>
      <c r="AJ48" s="348"/>
      <c r="AK48" s="348"/>
      <c r="AL48" s="348"/>
      <c r="AM48" s="348"/>
      <c r="AN48" s="348"/>
      <c r="AO48" s="348"/>
      <c r="AP48" s="348"/>
      <c r="AQ48" s="348"/>
      <c r="AR48" s="348"/>
      <c r="AS48" s="348"/>
      <c r="AT48" s="348"/>
      <c r="AU48" s="348"/>
      <c r="AV48" s="348"/>
      <c r="AW48" s="348"/>
      <c r="AX48" s="348"/>
      <c r="AY48" s="348"/>
      <c r="AZ48" s="348"/>
      <c r="BA48" s="348"/>
      <c r="BB48" s="348"/>
      <c r="BC48" s="348"/>
      <c r="BD48" s="348"/>
      <c r="BE48" s="348"/>
      <c r="BF48" s="348"/>
      <c r="BG48" s="348"/>
      <c r="BH48" s="348"/>
      <c r="BI48" s="348"/>
      <c r="BJ48" s="348"/>
      <c r="BK48" s="348"/>
      <c r="BL48" s="348"/>
      <c r="BM48" s="348"/>
      <c r="BN48" s="348"/>
      <c r="BO48" s="348"/>
      <c r="BP48" s="348"/>
      <c r="BQ48" s="348"/>
      <c r="BR48" s="348"/>
      <c r="BS48" s="348"/>
      <c r="BT48" s="348"/>
      <c r="BU48" s="348"/>
      <c r="BV48" s="348"/>
      <c r="BW48" s="348"/>
      <c r="BX48" s="348"/>
      <c r="BY48" s="348"/>
      <c r="BZ48" s="348"/>
      <c r="CA48" s="348"/>
      <c r="CB48" s="348"/>
      <c r="CC48" s="348"/>
      <c r="CD48" s="348"/>
      <c r="CE48" s="348"/>
      <c r="CF48" s="348"/>
      <c r="CG48" s="348"/>
      <c r="CH48" s="348"/>
      <c r="CI48" s="348"/>
      <c r="CJ48" s="348"/>
      <c r="CK48" s="348"/>
      <c r="CL48" s="348"/>
      <c r="CM48" s="348"/>
      <c r="CN48" s="348"/>
      <c r="CO48" s="348"/>
      <c r="CP48" s="348"/>
      <c r="CQ48" s="348"/>
      <c r="CR48" s="348"/>
      <c r="CS48" s="348"/>
      <c r="CT48" s="348"/>
      <c r="CU48" s="348"/>
      <c r="CV48" s="348"/>
      <c r="CW48" s="348"/>
      <c r="CX48" s="348"/>
      <c r="CY48" s="348"/>
      <c r="CZ48" s="348"/>
      <c r="DA48" s="348"/>
      <c r="DB48" s="348"/>
      <c r="DC48" s="348"/>
      <c r="DD48" s="348"/>
      <c r="DE48" s="348"/>
      <c r="DF48" s="348"/>
      <c r="DG48" s="348"/>
      <c r="DH48" s="348"/>
      <c r="DI48" s="348"/>
      <c r="DJ48" s="348"/>
      <c r="DK48" s="348"/>
      <c r="DL48" s="348"/>
      <c r="DM48" s="348"/>
      <c r="DN48" s="348"/>
      <c r="DO48" s="348"/>
      <c r="DP48" s="348"/>
      <c r="DQ48" s="348"/>
      <c r="DR48" s="348"/>
      <c r="DS48" s="348"/>
      <c r="DT48" s="348"/>
      <c r="DU48" s="348"/>
      <c r="DV48" s="348"/>
      <c r="DW48" s="348"/>
      <c r="DX48" s="348"/>
      <c r="DY48" s="348"/>
      <c r="DZ48" s="348"/>
      <c r="EA48" s="348"/>
      <c r="EB48" s="348"/>
      <c r="EC48" s="348"/>
      <c r="ED48" s="348"/>
      <c r="EE48" s="348"/>
      <c r="EF48" s="348"/>
      <c r="EG48" s="348"/>
      <c r="EH48" s="348"/>
      <c r="EI48" s="348"/>
      <c r="EJ48" s="348"/>
      <c r="EK48" s="348"/>
      <c r="EL48" s="348"/>
      <c r="EM48" s="348"/>
      <c r="EN48" s="348"/>
      <c r="EO48" s="348"/>
      <c r="EP48" s="348"/>
      <c r="EQ48" s="348"/>
      <c r="ER48" s="348"/>
      <c r="ES48" s="348"/>
      <c r="ET48" s="348"/>
      <c r="EU48" s="348"/>
      <c r="EV48" s="348"/>
      <c r="EW48" s="348"/>
      <c r="EX48" s="348"/>
      <c r="EY48" s="348"/>
      <c r="EZ48" s="348"/>
      <c r="FA48" s="348"/>
      <c r="FB48" s="348"/>
      <c r="FC48" s="348"/>
      <c r="FD48" s="348"/>
      <c r="FE48" s="348"/>
      <c r="FF48" s="348"/>
      <c r="FG48" s="348"/>
      <c r="FH48" s="348"/>
      <c r="FI48" s="348"/>
      <c r="FJ48" s="348"/>
      <c r="FK48" s="348"/>
      <c r="FL48" s="348"/>
      <c r="FM48" s="348"/>
      <c r="FN48" s="348"/>
      <c r="FO48" s="348"/>
      <c r="FP48" s="348"/>
      <c r="FQ48" s="348"/>
      <c r="FR48" s="348"/>
      <c r="FS48" s="348"/>
      <c r="FT48" s="348"/>
      <c r="FU48" s="348"/>
      <c r="FV48" s="348"/>
      <c r="FW48" s="348"/>
      <c r="FX48" s="348"/>
      <c r="FY48" s="348"/>
      <c r="FZ48" s="348"/>
      <c r="GA48" s="348"/>
      <c r="GB48" s="348"/>
      <c r="GC48" s="348"/>
      <c r="GD48" s="348"/>
      <c r="GE48" s="348"/>
      <c r="GF48" s="348"/>
      <c r="GG48" s="348"/>
      <c r="GH48" s="348"/>
      <c r="GI48" s="348"/>
      <c r="GJ48" s="348"/>
      <c r="GK48" s="348"/>
      <c r="GL48" s="348"/>
      <c r="GM48" s="348"/>
      <c r="GN48" s="348"/>
      <c r="GO48" s="348"/>
      <c r="GP48" s="348"/>
      <c r="GQ48" s="348"/>
      <c r="GR48" s="348"/>
      <c r="GS48" s="348"/>
      <c r="GT48" s="348"/>
      <c r="GU48" s="348"/>
      <c r="GV48" s="348"/>
      <c r="GW48" s="348"/>
      <c r="GX48" s="348"/>
      <c r="GY48" s="348"/>
      <c r="GZ48" s="348"/>
      <c r="HA48" s="348"/>
      <c r="HB48" s="348"/>
      <c r="HC48" s="348"/>
      <c r="HD48" s="348"/>
      <c r="HE48" s="348"/>
      <c r="HF48" s="348"/>
      <c r="HG48" s="348"/>
      <c r="HH48" s="348"/>
      <c r="HI48" s="348"/>
      <c r="HJ48" s="348"/>
      <c r="HK48" s="348"/>
      <c r="HL48" s="348"/>
      <c r="HM48" s="348"/>
      <c r="HN48" s="348"/>
      <c r="HO48" s="348"/>
      <c r="HP48" s="348"/>
      <c r="HQ48" s="348"/>
      <c r="HR48" s="348"/>
      <c r="HS48" s="348"/>
      <c r="HT48" s="348"/>
      <c r="HU48" s="348"/>
      <c r="HV48" s="348"/>
      <c r="HW48" s="348"/>
      <c r="HX48" s="348"/>
      <c r="HY48" s="348"/>
      <c r="HZ48" s="348"/>
      <c r="IA48" s="348"/>
      <c r="IB48" s="348"/>
      <c r="IC48" s="348"/>
      <c r="ID48" s="348"/>
      <c r="IE48" s="348"/>
      <c r="IF48" s="348"/>
      <c r="IG48" s="348"/>
      <c r="IH48" s="348"/>
      <c r="II48" s="348"/>
      <c r="IJ48" s="348"/>
      <c r="IK48" s="348"/>
      <c r="IL48" s="348"/>
      <c r="IM48" s="348"/>
      <c r="IN48" s="348"/>
      <c r="IO48" s="348"/>
      <c r="IP48" s="348"/>
      <c r="IQ48" s="348"/>
      <c r="IR48" s="348"/>
      <c r="IS48" s="348"/>
      <c r="IT48" s="348"/>
      <c r="IU48" s="348"/>
      <c r="IV48" s="348"/>
    </row>
    <row r="49" spans="1:256" customFormat="1" ht="15" customHeight="1">
      <c r="A49" s="348"/>
      <c r="B49" s="378" t="s">
        <v>427</v>
      </c>
      <c r="C49" s="348"/>
      <c r="D49" s="358"/>
      <c r="E49" s="348"/>
      <c r="F49" s="348"/>
      <c r="G49" s="348"/>
      <c r="H49" s="348"/>
      <c r="I49" s="348"/>
      <c r="J49" s="348"/>
      <c r="K49" s="348"/>
      <c r="L49" s="348"/>
      <c r="M49" s="348"/>
      <c r="N49" s="348"/>
      <c r="O49" s="348"/>
      <c r="P49" s="348"/>
      <c r="Q49" s="348"/>
      <c r="R49" s="348"/>
      <c r="S49" s="348"/>
      <c r="T49" s="348"/>
      <c r="U49" s="348"/>
      <c r="V49" s="348"/>
      <c r="W49" s="348"/>
      <c r="X49" s="348"/>
      <c r="Y49" s="348"/>
      <c r="Z49" s="348"/>
      <c r="AA49" s="348"/>
      <c r="AB49" s="348"/>
      <c r="AC49" s="348"/>
      <c r="AD49" s="348"/>
      <c r="AE49" s="348"/>
      <c r="AF49" s="348"/>
      <c r="AG49" s="348"/>
      <c r="AH49" s="348"/>
      <c r="AI49" s="348"/>
      <c r="AJ49" s="348"/>
      <c r="AK49" s="348"/>
      <c r="AL49" s="348"/>
      <c r="AM49" s="348"/>
      <c r="AN49" s="348"/>
      <c r="AO49" s="348"/>
      <c r="AP49" s="348"/>
      <c r="AQ49" s="348"/>
      <c r="AR49" s="348"/>
      <c r="AS49" s="348"/>
      <c r="AT49" s="348"/>
      <c r="AU49" s="348"/>
      <c r="AV49" s="348"/>
      <c r="AW49" s="348"/>
      <c r="AX49" s="348"/>
      <c r="AY49" s="348"/>
      <c r="AZ49" s="348"/>
      <c r="BA49" s="348"/>
      <c r="BB49" s="348"/>
      <c r="BC49" s="348"/>
      <c r="BD49" s="348"/>
      <c r="BE49" s="348"/>
      <c r="BF49" s="348"/>
      <c r="BG49" s="348"/>
      <c r="BH49" s="348"/>
      <c r="BI49" s="348"/>
      <c r="BJ49" s="348"/>
      <c r="BK49" s="348"/>
      <c r="BL49" s="348"/>
      <c r="BM49" s="348"/>
      <c r="BN49" s="348"/>
      <c r="BO49" s="348"/>
      <c r="BP49" s="348"/>
      <c r="BQ49" s="348"/>
      <c r="BR49" s="348"/>
      <c r="BS49" s="348"/>
      <c r="BT49" s="348"/>
      <c r="BU49" s="348"/>
      <c r="BV49" s="348"/>
      <c r="BW49" s="348"/>
      <c r="BX49" s="348"/>
      <c r="BY49" s="348"/>
      <c r="BZ49" s="348"/>
      <c r="CA49" s="348"/>
      <c r="CB49" s="348"/>
      <c r="CC49" s="348"/>
      <c r="CD49" s="348"/>
      <c r="CE49" s="348"/>
      <c r="CF49" s="348"/>
      <c r="CG49" s="348"/>
      <c r="CH49" s="348"/>
      <c r="CI49" s="348"/>
      <c r="CJ49" s="348"/>
      <c r="CK49" s="348"/>
      <c r="CL49" s="348"/>
      <c r="CM49" s="348"/>
      <c r="CN49" s="348"/>
      <c r="CO49" s="348"/>
      <c r="CP49" s="348"/>
      <c r="CQ49" s="348"/>
      <c r="CR49" s="348"/>
      <c r="CS49" s="348"/>
      <c r="CT49" s="348"/>
      <c r="CU49" s="348"/>
      <c r="CV49" s="348"/>
      <c r="CW49" s="348"/>
      <c r="CX49" s="348"/>
      <c r="CY49" s="348"/>
      <c r="CZ49" s="348"/>
      <c r="DA49" s="348"/>
      <c r="DB49" s="348"/>
      <c r="DC49" s="348"/>
      <c r="DD49" s="348"/>
      <c r="DE49" s="348"/>
      <c r="DF49" s="348"/>
      <c r="DG49" s="348"/>
      <c r="DH49" s="348"/>
      <c r="DI49" s="348"/>
      <c r="DJ49" s="348"/>
      <c r="DK49" s="348"/>
      <c r="DL49" s="348"/>
      <c r="DM49" s="348"/>
      <c r="DN49" s="348"/>
      <c r="DO49" s="348"/>
      <c r="DP49" s="348"/>
      <c r="DQ49" s="348"/>
      <c r="DR49" s="348"/>
      <c r="DS49" s="348"/>
      <c r="DT49" s="348"/>
      <c r="DU49" s="348"/>
      <c r="DV49" s="348"/>
      <c r="DW49" s="348"/>
      <c r="DX49" s="348"/>
      <c r="DY49" s="348"/>
      <c r="DZ49" s="348"/>
      <c r="EA49" s="348"/>
      <c r="EB49" s="348"/>
      <c r="EC49" s="348"/>
      <c r="ED49" s="348"/>
      <c r="EE49" s="348"/>
      <c r="EF49" s="348"/>
      <c r="EG49" s="348"/>
      <c r="EH49" s="348"/>
      <c r="EI49" s="348"/>
      <c r="EJ49" s="348"/>
      <c r="EK49" s="348"/>
      <c r="EL49" s="348"/>
      <c r="EM49" s="348"/>
      <c r="EN49" s="348"/>
      <c r="EO49" s="348"/>
      <c r="EP49" s="348"/>
      <c r="EQ49" s="348"/>
      <c r="ER49" s="348"/>
      <c r="ES49" s="348"/>
      <c r="ET49" s="348"/>
      <c r="EU49" s="348"/>
      <c r="EV49" s="348"/>
      <c r="EW49" s="348"/>
      <c r="EX49" s="348"/>
      <c r="EY49" s="348"/>
      <c r="EZ49" s="348"/>
      <c r="FA49" s="348"/>
      <c r="FB49" s="348"/>
      <c r="FC49" s="348"/>
      <c r="FD49" s="348"/>
      <c r="FE49" s="348"/>
      <c r="FF49" s="348"/>
      <c r="FG49" s="348"/>
      <c r="FH49" s="348"/>
      <c r="FI49" s="348"/>
      <c r="FJ49" s="348"/>
      <c r="FK49" s="348"/>
      <c r="FL49" s="348"/>
      <c r="FM49" s="348"/>
      <c r="FN49" s="348"/>
      <c r="FO49" s="348"/>
      <c r="FP49" s="348"/>
      <c r="FQ49" s="348"/>
      <c r="FR49" s="348"/>
      <c r="FS49" s="348"/>
      <c r="FT49" s="348"/>
      <c r="FU49" s="348"/>
      <c r="FV49" s="348"/>
      <c r="FW49" s="348"/>
      <c r="FX49" s="348"/>
      <c r="FY49" s="348"/>
      <c r="FZ49" s="348"/>
      <c r="GA49" s="348"/>
      <c r="GB49" s="348"/>
      <c r="GC49" s="348"/>
      <c r="GD49" s="348"/>
      <c r="GE49" s="348"/>
      <c r="GF49" s="348"/>
      <c r="GG49" s="348"/>
      <c r="GH49" s="348"/>
      <c r="GI49" s="348"/>
      <c r="GJ49" s="348"/>
      <c r="GK49" s="348"/>
      <c r="GL49" s="348"/>
      <c r="GM49" s="348"/>
      <c r="GN49" s="348"/>
      <c r="GO49" s="348"/>
      <c r="GP49" s="348"/>
      <c r="GQ49" s="348"/>
      <c r="GR49" s="348"/>
      <c r="GS49" s="348"/>
      <c r="GT49" s="348"/>
      <c r="GU49" s="348"/>
      <c r="GV49" s="348"/>
      <c r="GW49" s="348"/>
      <c r="GX49" s="348"/>
      <c r="GY49" s="348"/>
      <c r="GZ49" s="348"/>
      <c r="HA49" s="348"/>
      <c r="HB49" s="348"/>
      <c r="HC49" s="348"/>
      <c r="HD49" s="348"/>
      <c r="HE49" s="348"/>
      <c r="HF49" s="348"/>
      <c r="HG49" s="348"/>
      <c r="HH49" s="348"/>
      <c r="HI49" s="348"/>
      <c r="HJ49" s="348"/>
      <c r="HK49" s="348"/>
      <c r="HL49" s="348"/>
      <c r="HM49" s="348"/>
      <c r="HN49" s="348"/>
      <c r="HO49" s="348"/>
      <c r="HP49" s="348"/>
      <c r="HQ49" s="348"/>
      <c r="HR49" s="348"/>
      <c r="HS49" s="348"/>
      <c r="HT49" s="348"/>
      <c r="HU49" s="348"/>
      <c r="HV49" s="348"/>
      <c r="HW49" s="348"/>
      <c r="HX49" s="348"/>
      <c r="HY49" s="348"/>
      <c r="HZ49" s="348"/>
      <c r="IA49" s="348"/>
      <c r="IB49" s="348"/>
      <c r="IC49" s="348"/>
      <c r="ID49" s="348"/>
      <c r="IE49" s="348"/>
      <c r="IF49" s="348"/>
      <c r="IG49" s="348"/>
      <c r="IH49" s="348"/>
      <c r="II49" s="348"/>
      <c r="IJ49" s="348"/>
      <c r="IK49" s="348"/>
      <c r="IL49" s="348"/>
      <c r="IM49" s="348"/>
      <c r="IN49" s="348"/>
      <c r="IO49" s="348"/>
      <c r="IP49" s="348"/>
      <c r="IQ49" s="348"/>
      <c r="IR49" s="348"/>
      <c r="IS49" s="348"/>
      <c r="IT49" s="348"/>
      <c r="IU49" s="348"/>
      <c r="IV49" s="348"/>
    </row>
    <row r="50" spans="1:256" customFormat="1" ht="15" customHeight="1">
      <c r="A50" s="348"/>
      <c r="B50" s="356" t="s">
        <v>428</v>
      </c>
      <c r="C50" s="356"/>
      <c r="D50" s="358"/>
      <c r="E50" s="348"/>
      <c r="F50" s="348"/>
      <c r="G50" s="348"/>
      <c r="H50" s="348"/>
      <c r="I50" s="348"/>
      <c r="J50" s="348"/>
      <c r="K50" s="348"/>
      <c r="L50" s="348"/>
      <c r="M50" s="348"/>
      <c r="N50" s="348"/>
      <c r="O50" s="348"/>
      <c r="P50" s="348"/>
      <c r="Q50" s="348"/>
      <c r="R50" s="348"/>
      <c r="S50" s="348"/>
      <c r="T50" s="348"/>
      <c r="U50" s="348"/>
      <c r="V50" s="348"/>
      <c r="W50" s="348"/>
      <c r="X50" s="348"/>
      <c r="Y50" s="348"/>
      <c r="Z50" s="348"/>
      <c r="AA50" s="348"/>
      <c r="AB50" s="348"/>
      <c r="AC50" s="348"/>
      <c r="AD50" s="348"/>
      <c r="AE50" s="348"/>
      <c r="AF50" s="348"/>
      <c r="AG50" s="348"/>
      <c r="AH50" s="348"/>
      <c r="AI50" s="348"/>
      <c r="AJ50" s="348"/>
      <c r="AK50" s="348"/>
      <c r="AL50" s="348"/>
      <c r="AM50" s="348"/>
      <c r="AN50" s="348"/>
      <c r="AO50" s="348"/>
      <c r="AP50" s="348"/>
      <c r="AQ50" s="348"/>
      <c r="AR50" s="348"/>
      <c r="AS50" s="348"/>
      <c r="AT50" s="348"/>
      <c r="AU50" s="348"/>
      <c r="AV50" s="348"/>
      <c r="AW50" s="348"/>
      <c r="AX50" s="348"/>
      <c r="AY50" s="348"/>
      <c r="AZ50" s="348"/>
      <c r="BA50" s="348"/>
      <c r="BB50" s="348"/>
      <c r="BC50" s="348"/>
      <c r="BD50" s="348"/>
      <c r="BE50" s="348"/>
      <c r="BF50" s="348"/>
      <c r="BG50" s="348"/>
      <c r="BH50" s="348"/>
      <c r="BI50" s="348"/>
      <c r="BJ50" s="348"/>
      <c r="BK50" s="348"/>
      <c r="BL50" s="348"/>
      <c r="BM50" s="348"/>
      <c r="BN50" s="348"/>
      <c r="BO50" s="348"/>
      <c r="BP50" s="348"/>
      <c r="BQ50" s="348"/>
      <c r="BR50" s="348"/>
      <c r="BS50" s="348"/>
      <c r="BT50" s="348"/>
      <c r="BU50" s="348"/>
      <c r="BV50" s="348"/>
      <c r="BW50" s="348"/>
      <c r="BX50" s="348"/>
      <c r="BY50" s="348"/>
      <c r="BZ50" s="348"/>
      <c r="CA50" s="348"/>
      <c r="CB50" s="348"/>
      <c r="CC50" s="348"/>
      <c r="CD50" s="348"/>
      <c r="CE50" s="348"/>
      <c r="CF50" s="348"/>
      <c r="CG50" s="348"/>
      <c r="CH50" s="348"/>
      <c r="CI50" s="348"/>
      <c r="CJ50" s="348"/>
      <c r="CK50" s="348"/>
      <c r="CL50" s="348"/>
      <c r="CM50" s="348"/>
      <c r="CN50" s="348"/>
      <c r="CO50" s="348"/>
      <c r="CP50" s="348"/>
      <c r="CQ50" s="348"/>
      <c r="CR50" s="348"/>
      <c r="CS50" s="348"/>
      <c r="CT50" s="348"/>
      <c r="CU50" s="348"/>
      <c r="CV50" s="348"/>
      <c r="CW50" s="348"/>
      <c r="CX50" s="348"/>
      <c r="CY50" s="348"/>
      <c r="CZ50" s="348"/>
      <c r="DA50" s="348"/>
      <c r="DB50" s="348"/>
      <c r="DC50" s="348"/>
      <c r="DD50" s="348"/>
      <c r="DE50" s="348"/>
      <c r="DF50" s="348"/>
      <c r="DG50" s="348"/>
      <c r="DH50" s="348"/>
      <c r="DI50" s="348"/>
      <c r="DJ50" s="348"/>
      <c r="DK50" s="348"/>
      <c r="DL50" s="348"/>
      <c r="DM50" s="348"/>
      <c r="DN50" s="348"/>
      <c r="DO50" s="348"/>
      <c r="DP50" s="348"/>
      <c r="DQ50" s="348"/>
      <c r="DR50" s="348"/>
      <c r="DS50" s="348"/>
      <c r="DT50" s="348"/>
      <c r="DU50" s="348"/>
      <c r="DV50" s="348"/>
      <c r="DW50" s="348"/>
      <c r="DX50" s="348"/>
      <c r="DY50" s="348"/>
      <c r="DZ50" s="348"/>
      <c r="EA50" s="348"/>
      <c r="EB50" s="348"/>
      <c r="EC50" s="348"/>
      <c r="ED50" s="348"/>
      <c r="EE50" s="348"/>
      <c r="EF50" s="348"/>
      <c r="EG50" s="348"/>
      <c r="EH50" s="348"/>
      <c r="EI50" s="348"/>
      <c r="EJ50" s="348"/>
      <c r="EK50" s="348"/>
      <c r="EL50" s="348"/>
      <c r="EM50" s="348"/>
      <c r="EN50" s="348"/>
      <c r="EO50" s="348"/>
      <c r="EP50" s="348"/>
      <c r="EQ50" s="348"/>
      <c r="ER50" s="348"/>
      <c r="ES50" s="348"/>
      <c r="ET50" s="348"/>
      <c r="EU50" s="348"/>
      <c r="EV50" s="348"/>
      <c r="EW50" s="348"/>
      <c r="EX50" s="348"/>
      <c r="EY50" s="348"/>
      <c r="EZ50" s="348"/>
      <c r="FA50" s="348"/>
      <c r="FB50" s="348"/>
      <c r="FC50" s="348"/>
      <c r="FD50" s="348"/>
      <c r="FE50" s="348"/>
      <c r="FF50" s="348"/>
      <c r="FG50" s="348"/>
      <c r="FH50" s="348"/>
      <c r="FI50" s="348"/>
      <c r="FJ50" s="348"/>
      <c r="FK50" s="348"/>
      <c r="FL50" s="348"/>
      <c r="FM50" s="348"/>
      <c r="FN50" s="348"/>
      <c r="FO50" s="348"/>
      <c r="FP50" s="348"/>
      <c r="FQ50" s="348"/>
      <c r="FR50" s="348"/>
      <c r="FS50" s="348"/>
      <c r="FT50" s="348"/>
      <c r="FU50" s="348"/>
      <c r="FV50" s="348"/>
      <c r="FW50" s="348"/>
      <c r="FX50" s="348"/>
      <c r="FY50" s="348"/>
      <c r="FZ50" s="348"/>
      <c r="GA50" s="348"/>
      <c r="GB50" s="348"/>
      <c r="GC50" s="348"/>
      <c r="GD50" s="348"/>
      <c r="GE50" s="348"/>
      <c r="GF50" s="348"/>
      <c r="GG50" s="348"/>
      <c r="GH50" s="348"/>
      <c r="GI50" s="348"/>
      <c r="GJ50" s="348"/>
      <c r="GK50" s="348"/>
      <c r="GL50" s="348"/>
      <c r="GM50" s="348"/>
      <c r="GN50" s="348"/>
      <c r="GO50" s="348"/>
      <c r="GP50" s="348"/>
      <c r="GQ50" s="348"/>
      <c r="GR50" s="348"/>
      <c r="GS50" s="348"/>
      <c r="GT50" s="348"/>
      <c r="GU50" s="348"/>
      <c r="GV50" s="348"/>
      <c r="GW50" s="348"/>
      <c r="GX50" s="348"/>
      <c r="GY50" s="348"/>
      <c r="GZ50" s="348"/>
      <c r="HA50" s="348"/>
      <c r="HB50" s="348"/>
      <c r="HC50" s="348"/>
      <c r="HD50" s="348"/>
      <c r="HE50" s="348"/>
      <c r="HF50" s="348"/>
      <c r="HG50" s="348"/>
      <c r="HH50" s="348"/>
      <c r="HI50" s="348"/>
      <c r="HJ50" s="348"/>
      <c r="HK50" s="348"/>
      <c r="HL50" s="348"/>
      <c r="HM50" s="348"/>
      <c r="HN50" s="348"/>
      <c r="HO50" s="348"/>
      <c r="HP50" s="348"/>
      <c r="HQ50" s="348"/>
      <c r="HR50" s="348"/>
      <c r="HS50" s="348"/>
      <c r="HT50" s="348"/>
      <c r="HU50" s="348"/>
      <c r="HV50" s="348"/>
      <c r="HW50" s="348"/>
      <c r="HX50" s="348"/>
      <c r="HY50" s="348"/>
      <c r="HZ50" s="348"/>
      <c r="IA50" s="348"/>
      <c r="IB50" s="348"/>
      <c r="IC50" s="348"/>
      <c r="ID50" s="348"/>
      <c r="IE50" s="348"/>
      <c r="IF50" s="348"/>
      <c r="IG50" s="348"/>
      <c r="IH50" s="348"/>
      <c r="II50" s="348"/>
      <c r="IJ50" s="348"/>
      <c r="IK50" s="348"/>
      <c r="IL50" s="348"/>
      <c r="IM50" s="348"/>
      <c r="IN50" s="348"/>
      <c r="IO50" s="348"/>
      <c r="IP50" s="348"/>
      <c r="IQ50" s="348"/>
      <c r="IR50" s="348"/>
      <c r="IS50" s="348"/>
      <c r="IT50" s="348"/>
      <c r="IU50" s="348"/>
      <c r="IV50" s="348"/>
    </row>
    <row r="51" spans="1:256" customFormat="1" ht="5.0999999999999996" customHeight="1">
      <c r="A51" s="348"/>
      <c r="B51" s="378"/>
      <c r="C51" s="378"/>
      <c r="D51" s="358"/>
      <c r="E51" s="348"/>
      <c r="F51" s="348"/>
      <c r="G51" s="348"/>
      <c r="H51" s="348"/>
      <c r="I51" s="348"/>
      <c r="J51" s="348"/>
      <c r="K51" s="348"/>
      <c r="L51" s="348"/>
      <c r="M51" s="348"/>
      <c r="N51" s="348"/>
      <c r="O51" s="348"/>
      <c r="P51" s="348"/>
      <c r="Q51" s="348"/>
      <c r="R51" s="348"/>
      <c r="S51" s="348"/>
      <c r="T51" s="348"/>
      <c r="U51" s="348"/>
      <c r="V51" s="348"/>
      <c r="W51" s="348"/>
      <c r="X51" s="348"/>
      <c r="Y51" s="348"/>
      <c r="Z51" s="348"/>
      <c r="AA51" s="348"/>
      <c r="AB51" s="348"/>
      <c r="AC51" s="348"/>
      <c r="AD51" s="348"/>
      <c r="AE51" s="348"/>
      <c r="AF51" s="348"/>
      <c r="AG51" s="348"/>
      <c r="AH51" s="348"/>
      <c r="AI51" s="348"/>
      <c r="AJ51" s="348"/>
      <c r="AK51" s="348"/>
      <c r="AL51" s="348"/>
      <c r="AM51" s="348"/>
      <c r="AN51" s="348"/>
      <c r="AO51" s="348"/>
      <c r="AP51" s="348"/>
      <c r="AQ51" s="348"/>
      <c r="AR51" s="348"/>
      <c r="AS51" s="348"/>
      <c r="AT51" s="348"/>
      <c r="AU51" s="348"/>
      <c r="AV51" s="348"/>
      <c r="AW51" s="348"/>
      <c r="AX51" s="348"/>
      <c r="AY51" s="348"/>
      <c r="AZ51" s="348"/>
      <c r="BA51" s="348"/>
      <c r="BB51" s="348"/>
      <c r="BC51" s="348"/>
      <c r="BD51" s="348"/>
      <c r="BE51" s="348"/>
      <c r="BF51" s="348"/>
      <c r="BG51" s="348"/>
      <c r="BH51" s="348"/>
      <c r="BI51" s="348"/>
      <c r="BJ51" s="348"/>
      <c r="BK51" s="348"/>
      <c r="BL51" s="348"/>
      <c r="BM51" s="348"/>
      <c r="BN51" s="348"/>
      <c r="BO51" s="348"/>
      <c r="BP51" s="348"/>
      <c r="BQ51" s="348"/>
      <c r="BR51" s="348"/>
      <c r="BS51" s="348"/>
      <c r="BT51" s="348"/>
      <c r="BU51" s="348"/>
      <c r="BV51" s="348"/>
      <c r="BW51" s="348"/>
      <c r="BX51" s="348"/>
      <c r="BY51" s="348"/>
      <c r="BZ51" s="348"/>
      <c r="CA51" s="348"/>
      <c r="CB51" s="348"/>
      <c r="CC51" s="348"/>
      <c r="CD51" s="348"/>
      <c r="CE51" s="348"/>
      <c r="CF51" s="348"/>
      <c r="CG51" s="348"/>
      <c r="CH51" s="348"/>
      <c r="CI51" s="348"/>
      <c r="CJ51" s="348"/>
      <c r="CK51" s="348"/>
      <c r="CL51" s="348"/>
      <c r="CM51" s="348"/>
      <c r="CN51" s="348"/>
      <c r="CO51" s="348"/>
      <c r="CP51" s="348"/>
      <c r="CQ51" s="348"/>
      <c r="CR51" s="348"/>
      <c r="CS51" s="348"/>
      <c r="CT51" s="348"/>
      <c r="CU51" s="348"/>
      <c r="CV51" s="348"/>
      <c r="CW51" s="348"/>
      <c r="CX51" s="348"/>
      <c r="CY51" s="348"/>
      <c r="CZ51" s="348"/>
      <c r="DA51" s="348"/>
      <c r="DB51" s="348"/>
      <c r="DC51" s="348"/>
      <c r="DD51" s="348"/>
      <c r="DE51" s="348"/>
      <c r="DF51" s="348"/>
      <c r="DG51" s="348"/>
      <c r="DH51" s="348"/>
      <c r="DI51" s="348"/>
      <c r="DJ51" s="348"/>
      <c r="DK51" s="348"/>
      <c r="DL51" s="348"/>
      <c r="DM51" s="348"/>
      <c r="DN51" s="348"/>
      <c r="DO51" s="348"/>
      <c r="DP51" s="348"/>
      <c r="DQ51" s="348"/>
      <c r="DR51" s="348"/>
      <c r="DS51" s="348"/>
      <c r="DT51" s="348"/>
      <c r="DU51" s="348"/>
      <c r="DV51" s="348"/>
      <c r="DW51" s="348"/>
      <c r="DX51" s="348"/>
      <c r="DY51" s="348"/>
      <c r="DZ51" s="348"/>
      <c r="EA51" s="348"/>
      <c r="EB51" s="348"/>
      <c r="EC51" s="348"/>
      <c r="ED51" s="348"/>
      <c r="EE51" s="348"/>
      <c r="EF51" s="348"/>
      <c r="EG51" s="348"/>
      <c r="EH51" s="348"/>
      <c r="EI51" s="348"/>
      <c r="EJ51" s="348"/>
      <c r="EK51" s="348"/>
      <c r="EL51" s="348"/>
      <c r="EM51" s="348"/>
      <c r="EN51" s="348"/>
      <c r="EO51" s="348"/>
      <c r="EP51" s="348"/>
      <c r="EQ51" s="348"/>
      <c r="ER51" s="348"/>
      <c r="ES51" s="348"/>
      <c r="ET51" s="348"/>
      <c r="EU51" s="348"/>
      <c r="EV51" s="348"/>
      <c r="EW51" s="348"/>
      <c r="EX51" s="348"/>
      <c r="EY51" s="348"/>
      <c r="EZ51" s="348"/>
      <c r="FA51" s="348"/>
      <c r="FB51" s="348"/>
      <c r="FC51" s="348"/>
      <c r="FD51" s="348"/>
      <c r="FE51" s="348"/>
      <c r="FF51" s="348"/>
      <c r="FG51" s="348"/>
      <c r="FH51" s="348"/>
      <c r="FI51" s="348"/>
      <c r="FJ51" s="348"/>
      <c r="FK51" s="348"/>
      <c r="FL51" s="348"/>
      <c r="FM51" s="348"/>
      <c r="FN51" s="348"/>
      <c r="FO51" s="348"/>
      <c r="FP51" s="348"/>
      <c r="FQ51" s="348"/>
      <c r="FR51" s="348"/>
      <c r="FS51" s="348"/>
      <c r="FT51" s="348"/>
      <c r="FU51" s="348"/>
      <c r="FV51" s="348"/>
      <c r="FW51" s="348"/>
      <c r="FX51" s="348"/>
      <c r="FY51" s="348"/>
      <c r="FZ51" s="348"/>
      <c r="GA51" s="348"/>
      <c r="GB51" s="348"/>
      <c r="GC51" s="348"/>
      <c r="GD51" s="348"/>
      <c r="GE51" s="348"/>
      <c r="GF51" s="348"/>
      <c r="GG51" s="348"/>
      <c r="GH51" s="348"/>
      <c r="GI51" s="348"/>
      <c r="GJ51" s="348"/>
      <c r="GK51" s="348"/>
      <c r="GL51" s="348"/>
      <c r="GM51" s="348"/>
      <c r="GN51" s="348"/>
      <c r="GO51" s="348"/>
      <c r="GP51" s="348"/>
      <c r="GQ51" s="348"/>
      <c r="GR51" s="348"/>
      <c r="GS51" s="348"/>
      <c r="GT51" s="348"/>
      <c r="GU51" s="348"/>
      <c r="GV51" s="348"/>
      <c r="GW51" s="348"/>
      <c r="GX51" s="348"/>
      <c r="GY51" s="348"/>
      <c r="GZ51" s="348"/>
      <c r="HA51" s="348"/>
      <c r="HB51" s="348"/>
      <c r="HC51" s="348"/>
      <c r="HD51" s="348"/>
      <c r="HE51" s="348"/>
      <c r="HF51" s="348"/>
      <c r="HG51" s="348"/>
      <c r="HH51" s="348"/>
      <c r="HI51" s="348"/>
      <c r="HJ51" s="348"/>
      <c r="HK51" s="348"/>
      <c r="HL51" s="348"/>
      <c r="HM51" s="348"/>
      <c r="HN51" s="348"/>
      <c r="HO51" s="348"/>
      <c r="HP51" s="348"/>
      <c r="HQ51" s="348"/>
      <c r="HR51" s="348"/>
      <c r="HS51" s="348"/>
      <c r="HT51" s="348"/>
      <c r="HU51" s="348"/>
      <c r="HV51" s="348"/>
      <c r="HW51" s="348"/>
      <c r="HX51" s="348"/>
      <c r="HY51" s="348"/>
      <c r="HZ51" s="348"/>
      <c r="IA51" s="348"/>
      <c r="IB51" s="348"/>
      <c r="IC51" s="348"/>
      <c r="ID51" s="348"/>
      <c r="IE51" s="348"/>
      <c r="IF51" s="348"/>
      <c r="IG51" s="348"/>
      <c r="IH51" s="348"/>
      <c r="II51" s="348"/>
      <c r="IJ51" s="348"/>
      <c r="IK51" s="348"/>
      <c r="IL51" s="348"/>
      <c r="IM51" s="348"/>
      <c r="IN51" s="348"/>
      <c r="IO51" s="348"/>
      <c r="IP51" s="348"/>
      <c r="IQ51" s="348"/>
      <c r="IR51" s="348"/>
      <c r="IS51" s="348"/>
      <c r="IT51" s="348"/>
      <c r="IU51" s="348"/>
      <c r="IV51" s="348"/>
    </row>
    <row r="52" spans="1:256" customFormat="1" ht="15" customHeight="1">
      <c r="A52" s="348"/>
      <c r="B52" s="348" t="s">
        <v>429</v>
      </c>
      <c r="C52" s="348"/>
      <c r="D52" s="358"/>
      <c r="E52" s="348"/>
      <c r="F52" s="348"/>
      <c r="G52" s="348"/>
      <c r="H52" s="348"/>
      <c r="I52" s="348"/>
      <c r="J52" s="348"/>
      <c r="K52" s="348"/>
      <c r="L52" s="348"/>
      <c r="M52" s="348"/>
      <c r="N52" s="348"/>
      <c r="O52" s="348"/>
      <c r="P52" s="348"/>
      <c r="Q52" s="348"/>
      <c r="R52" s="348"/>
      <c r="S52" s="348"/>
      <c r="T52" s="348"/>
      <c r="U52" s="348"/>
      <c r="V52" s="348"/>
      <c r="W52" s="348"/>
      <c r="X52" s="348"/>
      <c r="Y52" s="348"/>
      <c r="Z52" s="348"/>
      <c r="AA52" s="348"/>
      <c r="AB52" s="348"/>
      <c r="AC52" s="348"/>
      <c r="AD52" s="348"/>
      <c r="AE52" s="348"/>
      <c r="AF52" s="348"/>
      <c r="AG52" s="348"/>
      <c r="AH52" s="348"/>
      <c r="AI52" s="348"/>
      <c r="AJ52" s="348"/>
      <c r="AK52" s="348"/>
      <c r="AL52" s="348"/>
      <c r="AM52" s="348"/>
      <c r="AN52" s="348"/>
      <c r="AO52" s="348"/>
      <c r="AP52" s="348"/>
      <c r="AQ52" s="348"/>
      <c r="AR52" s="348"/>
      <c r="AS52" s="348"/>
      <c r="AT52" s="348"/>
      <c r="AU52" s="348"/>
      <c r="AV52" s="348"/>
      <c r="AW52" s="348"/>
      <c r="AX52" s="348"/>
      <c r="AY52" s="348"/>
      <c r="AZ52" s="348"/>
      <c r="BA52" s="348"/>
      <c r="BB52" s="348"/>
      <c r="BC52" s="348"/>
      <c r="BD52" s="348"/>
      <c r="BE52" s="348"/>
      <c r="BF52" s="348"/>
      <c r="BG52" s="348"/>
      <c r="BH52" s="348"/>
      <c r="BI52" s="348"/>
      <c r="BJ52" s="348"/>
      <c r="BK52" s="348"/>
      <c r="BL52" s="348"/>
      <c r="BM52" s="348"/>
      <c r="BN52" s="348"/>
      <c r="BO52" s="348"/>
      <c r="BP52" s="348"/>
      <c r="BQ52" s="348"/>
      <c r="BR52" s="348"/>
      <c r="BS52" s="348"/>
      <c r="BT52" s="348"/>
      <c r="BU52" s="348"/>
      <c r="BV52" s="348"/>
      <c r="BW52" s="348"/>
      <c r="BX52" s="348"/>
      <c r="BY52" s="348"/>
      <c r="BZ52" s="348"/>
      <c r="CA52" s="348"/>
      <c r="CB52" s="348"/>
      <c r="CC52" s="348"/>
      <c r="CD52" s="348"/>
      <c r="CE52" s="348"/>
      <c r="CF52" s="348"/>
      <c r="CG52" s="348"/>
      <c r="CH52" s="348"/>
      <c r="CI52" s="348"/>
      <c r="CJ52" s="348"/>
      <c r="CK52" s="348"/>
      <c r="CL52" s="348"/>
      <c r="CM52" s="348"/>
      <c r="CN52" s="348"/>
      <c r="CO52" s="348"/>
      <c r="CP52" s="348"/>
      <c r="CQ52" s="348"/>
      <c r="CR52" s="348"/>
      <c r="CS52" s="348"/>
      <c r="CT52" s="348"/>
      <c r="CU52" s="348"/>
      <c r="CV52" s="348"/>
      <c r="CW52" s="348"/>
      <c r="CX52" s="348"/>
      <c r="CY52" s="348"/>
      <c r="CZ52" s="348"/>
      <c r="DA52" s="348"/>
      <c r="DB52" s="348"/>
      <c r="DC52" s="348"/>
      <c r="DD52" s="348"/>
      <c r="DE52" s="348"/>
      <c r="DF52" s="348"/>
      <c r="DG52" s="348"/>
      <c r="DH52" s="348"/>
      <c r="DI52" s="348"/>
      <c r="DJ52" s="348"/>
      <c r="DK52" s="348"/>
      <c r="DL52" s="348"/>
      <c r="DM52" s="348"/>
      <c r="DN52" s="348"/>
      <c r="DO52" s="348"/>
      <c r="DP52" s="348"/>
      <c r="DQ52" s="348"/>
      <c r="DR52" s="348"/>
      <c r="DS52" s="348"/>
      <c r="DT52" s="348"/>
      <c r="DU52" s="348"/>
      <c r="DV52" s="348"/>
      <c r="DW52" s="348"/>
      <c r="DX52" s="348"/>
      <c r="DY52" s="348"/>
      <c r="DZ52" s="348"/>
      <c r="EA52" s="348"/>
      <c r="EB52" s="348"/>
      <c r="EC52" s="348"/>
      <c r="ED52" s="348"/>
      <c r="EE52" s="348"/>
      <c r="EF52" s="348"/>
      <c r="EG52" s="348"/>
      <c r="EH52" s="348"/>
      <c r="EI52" s="348"/>
      <c r="EJ52" s="348"/>
      <c r="EK52" s="348"/>
      <c r="EL52" s="348"/>
      <c r="EM52" s="348"/>
      <c r="EN52" s="348"/>
      <c r="EO52" s="348"/>
      <c r="EP52" s="348"/>
      <c r="EQ52" s="348"/>
      <c r="ER52" s="348"/>
      <c r="ES52" s="348"/>
      <c r="ET52" s="348"/>
      <c r="EU52" s="348"/>
      <c r="EV52" s="348"/>
      <c r="EW52" s="348"/>
      <c r="EX52" s="348"/>
      <c r="EY52" s="348"/>
      <c r="EZ52" s="348"/>
      <c r="FA52" s="348"/>
      <c r="FB52" s="348"/>
      <c r="FC52" s="348"/>
      <c r="FD52" s="348"/>
      <c r="FE52" s="348"/>
      <c r="FF52" s="348"/>
      <c r="FG52" s="348"/>
      <c r="FH52" s="348"/>
      <c r="FI52" s="348"/>
      <c r="FJ52" s="348"/>
      <c r="FK52" s="348"/>
      <c r="FL52" s="348"/>
      <c r="FM52" s="348"/>
      <c r="FN52" s="348"/>
      <c r="FO52" s="348"/>
      <c r="FP52" s="348"/>
      <c r="FQ52" s="348"/>
      <c r="FR52" s="348"/>
      <c r="FS52" s="348"/>
      <c r="FT52" s="348"/>
      <c r="FU52" s="348"/>
      <c r="FV52" s="348"/>
      <c r="FW52" s="348"/>
      <c r="FX52" s="348"/>
      <c r="FY52" s="348"/>
      <c r="FZ52" s="348"/>
      <c r="GA52" s="348"/>
      <c r="GB52" s="348"/>
      <c r="GC52" s="348"/>
      <c r="GD52" s="348"/>
      <c r="GE52" s="348"/>
      <c r="GF52" s="348"/>
      <c r="GG52" s="348"/>
      <c r="GH52" s="348"/>
      <c r="GI52" s="348"/>
      <c r="GJ52" s="348"/>
      <c r="GK52" s="348"/>
      <c r="GL52" s="348"/>
      <c r="GM52" s="348"/>
      <c r="GN52" s="348"/>
      <c r="GO52" s="348"/>
      <c r="GP52" s="348"/>
      <c r="GQ52" s="348"/>
      <c r="GR52" s="348"/>
      <c r="GS52" s="348"/>
      <c r="GT52" s="348"/>
      <c r="GU52" s="348"/>
      <c r="GV52" s="348"/>
      <c r="GW52" s="348"/>
      <c r="GX52" s="348"/>
      <c r="GY52" s="348"/>
      <c r="GZ52" s="348"/>
      <c r="HA52" s="348"/>
      <c r="HB52" s="348"/>
      <c r="HC52" s="348"/>
      <c r="HD52" s="348"/>
      <c r="HE52" s="348"/>
      <c r="HF52" s="348"/>
      <c r="HG52" s="348"/>
      <c r="HH52" s="348"/>
      <c r="HI52" s="348"/>
      <c r="HJ52" s="348"/>
      <c r="HK52" s="348"/>
      <c r="HL52" s="348"/>
      <c r="HM52" s="348"/>
      <c r="HN52" s="348"/>
      <c r="HO52" s="348"/>
      <c r="HP52" s="348"/>
      <c r="HQ52" s="348"/>
      <c r="HR52" s="348"/>
      <c r="HS52" s="348"/>
      <c r="HT52" s="348"/>
      <c r="HU52" s="348"/>
      <c r="HV52" s="348"/>
      <c r="HW52" s="348"/>
      <c r="HX52" s="348"/>
      <c r="HY52" s="348"/>
      <c r="HZ52" s="348"/>
      <c r="IA52" s="348"/>
      <c r="IB52" s="348"/>
      <c r="IC52" s="348"/>
      <c r="ID52" s="348"/>
      <c r="IE52" s="348"/>
      <c r="IF52" s="348"/>
      <c r="IG52" s="348"/>
      <c r="IH52" s="348"/>
      <c r="II52" s="348"/>
      <c r="IJ52" s="348"/>
      <c r="IK52" s="348"/>
      <c r="IL52" s="348"/>
      <c r="IM52" s="348"/>
      <c r="IN52" s="348"/>
      <c r="IO52" s="348"/>
      <c r="IP52" s="348"/>
      <c r="IQ52" s="348"/>
      <c r="IR52" s="348"/>
      <c r="IS52" s="348"/>
      <c r="IT52" s="348"/>
      <c r="IU52" s="348"/>
      <c r="IV52" s="348"/>
    </row>
    <row r="53" spans="1:256" customFormat="1" ht="15" customHeight="1">
      <c r="A53" s="348"/>
      <c r="B53" s="392" t="s">
        <v>430</v>
      </c>
      <c r="C53" s="392" t="s">
        <v>431</v>
      </c>
      <c r="D53" s="393" t="s">
        <v>432</v>
      </c>
      <c r="E53" s="394" t="s">
        <v>433</v>
      </c>
      <c r="F53" s="394"/>
      <c r="G53" s="394"/>
      <c r="H53" s="348"/>
      <c r="I53" s="348"/>
      <c r="J53" s="348"/>
      <c r="K53" s="348"/>
      <c r="L53" s="348"/>
      <c r="M53" s="348"/>
      <c r="N53" s="348"/>
      <c r="O53" s="348"/>
      <c r="P53" s="348"/>
      <c r="Q53" s="348"/>
      <c r="R53" s="348"/>
      <c r="S53" s="348"/>
      <c r="T53" s="348"/>
      <c r="U53" s="348"/>
      <c r="V53" s="348"/>
      <c r="W53" s="348"/>
      <c r="X53" s="348"/>
      <c r="Y53" s="348"/>
      <c r="Z53" s="348"/>
      <c r="AA53" s="348"/>
      <c r="AB53" s="348"/>
      <c r="AC53" s="348"/>
      <c r="AD53" s="348"/>
      <c r="AE53" s="348"/>
      <c r="AF53" s="348"/>
      <c r="AG53" s="348"/>
      <c r="AH53" s="348"/>
      <c r="AI53" s="348"/>
      <c r="AJ53" s="348"/>
      <c r="AK53" s="348"/>
      <c r="AL53" s="348"/>
      <c r="AM53" s="348"/>
      <c r="AN53" s="348"/>
      <c r="AO53" s="348"/>
      <c r="AP53" s="348"/>
      <c r="AQ53" s="348"/>
      <c r="AR53" s="348"/>
      <c r="AS53" s="348"/>
      <c r="AT53" s="348"/>
      <c r="AU53" s="348"/>
      <c r="AV53" s="348"/>
      <c r="AW53" s="348"/>
      <c r="AX53" s="348"/>
      <c r="AY53" s="348"/>
      <c r="AZ53" s="348"/>
      <c r="BA53" s="348"/>
      <c r="BB53" s="348"/>
      <c r="BC53" s="348"/>
      <c r="BD53" s="348"/>
      <c r="BE53" s="348"/>
      <c r="BF53" s="348"/>
      <c r="BG53" s="348"/>
      <c r="BH53" s="348"/>
      <c r="BI53" s="348"/>
      <c r="BJ53" s="348"/>
      <c r="BK53" s="348"/>
      <c r="BL53" s="348"/>
      <c r="BM53" s="348"/>
      <c r="BN53" s="348"/>
      <c r="BO53" s="348"/>
      <c r="BP53" s="348"/>
      <c r="BQ53" s="348"/>
      <c r="BR53" s="348"/>
      <c r="BS53" s="348"/>
      <c r="BT53" s="348"/>
      <c r="BU53" s="348"/>
      <c r="BV53" s="348"/>
      <c r="BW53" s="348"/>
      <c r="BX53" s="348"/>
      <c r="BY53" s="348"/>
      <c r="BZ53" s="348"/>
      <c r="CA53" s="348"/>
      <c r="CB53" s="348"/>
      <c r="CC53" s="348"/>
      <c r="CD53" s="348"/>
      <c r="CE53" s="348"/>
      <c r="CF53" s="348"/>
      <c r="CG53" s="348"/>
      <c r="CH53" s="348"/>
      <c r="CI53" s="348"/>
      <c r="CJ53" s="348"/>
      <c r="CK53" s="348"/>
      <c r="CL53" s="348"/>
      <c r="CM53" s="348"/>
      <c r="CN53" s="348"/>
      <c r="CO53" s="348"/>
      <c r="CP53" s="348"/>
      <c r="CQ53" s="348"/>
      <c r="CR53" s="348"/>
      <c r="CS53" s="348"/>
      <c r="CT53" s="348"/>
      <c r="CU53" s="348"/>
      <c r="CV53" s="348"/>
      <c r="CW53" s="348"/>
      <c r="CX53" s="348"/>
      <c r="CY53" s="348"/>
      <c r="CZ53" s="348"/>
      <c r="DA53" s="348"/>
      <c r="DB53" s="348"/>
      <c r="DC53" s="348"/>
      <c r="DD53" s="348"/>
      <c r="DE53" s="348"/>
      <c r="DF53" s="348"/>
      <c r="DG53" s="348"/>
      <c r="DH53" s="348"/>
      <c r="DI53" s="348"/>
      <c r="DJ53" s="348"/>
      <c r="DK53" s="348"/>
      <c r="DL53" s="348"/>
      <c r="DM53" s="348"/>
      <c r="DN53" s="348"/>
      <c r="DO53" s="348"/>
      <c r="DP53" s="348"/>
      <c r="DQ53" s="348"/>
      <c r="DR53" s="348"/>
      <c r="DS53" s="348"/>
      <c r="DT53" s="348"/>
      <c r="DU53" s="348"/>
      <c r="DV53" s="348"/>
      <c r="DW53" s="348"/>
      <c r="DX53" s="348"/>
      <c r="DY53" s="348"/>
      <c r="DZ53" s="348"/>
      <c r="EA53" s="348"/>
      <c r="EB53" s="348"/>
      <c r="EC53" s="348"/>
      <c r="ED53" s="348"/>
      <c r="EE53" s="348"/>
      <c r="EF53" s="348"/>
      <c r="EG53" s="348"/>
      <c r="EH53" s="348"/>
      <c r="EI53" s="348"/>
      <c r="EJ53" s="348"/>
      <c r="EK53" s="348"/>
      <c r="EL53" s="348"/>
      <c r="EM53" s="348"/>
      <c r="EN53" s="348"/>
      <c r="EO53" s="348"/>
      <c r="EP53" s="348"/>
      <c r="EQ53" s="348"/>
      <c r="ER53" s="348"/>
      <c r="ES53" s="348"/>
      <c r="ET53" s="348"/>
      <c r="EU53" s="348"/>
      <c r="EV53" s="348"/>
      <c r="EW53" s="348"/>
      <c r="EX53" s="348"/>
      <c r="EY53" s="348"/>
      <c r="EZ53" s="348"/>
      <c r="FA53" s="348"/>
      <c r="FB53" s="348"/>
      <c r="FC53" s="348"/>
      <c r="FD53" s="348"/>
      <c r="FE53" s="348"/>
      <c r="FF53" s="348"/>
      <c r="FG53" s="348"/>
      <c r="FH53" s="348"/>
      <c r="FI53" s="348"/>
      <c r="FJ53" s="348"/>
      <c r="FK53" s="348"/>
      <c r="FL53" s="348"/>
      <c r="FM53" s="348"/>
      <c r="FN53" s="348"/>
      <c r="FO53" s="348"/>
      <c r="FP53" s="348"/>
      <c r="FQ53" s="348"/>
      <c r="FR53" s="348"/>
      <c r="FS53" s="348"/>
      <c r="FT53" s="348"/>
      <c r="FU53" s="348"/>
      <c r="FV53" s="348"/>
      <c r="FW53" s="348"/>
      <c r="FX53" s="348"/>
      <c r="FY53" s="348"/>
      <c r="FZ53" s="348"/>
      <c r="GA53" s="348"/>
      <c r="GB53" s="348"/>
      <c r="GC53" s="348"/>
      <c r="GD53" s="348"/>
      <c r="GE53" s="348"/>
      <c r="GF53" s="348"/>
      <c r="GG53" s="348"/>
      <c r="GH53" s="348"/>
      <c r="GI53" s="348"/>
      <c r="GJ53" s="348"/>
      <c r="GK53" s="348"/>
      <c r="GL53" s="348"/>
      <c r="GM53" s="348"/>
      <c r="GN53" s="348"/>
      <c r="GO53" s="348"/>
      <c r="GP53" s="348"/>
      <c r="GQ53" s="348"/>
      <c r="GR53" s="348"/>
      <c r="GS53" s="348"/>
      <c r="GT53" s="348"/>
      <c r="GU53" s="348"/>
      <c r="GV53" s="348"/>
      <c r="GW53" s="348"/>
      <c r="GX53" s="348"/>
      <c r="GY53" s="348"/>
      <c r="GZ53" s="348"/>
      <c r="HA53" s="348"/>
      <c r="HB53" s="348"/>
      <c r="HC53" s="348"/>
      <c r="HD53" s="348"/>
      <c r="HE53" s="348"/>
      <c r="HF53" s="348"/>
      <c r="HG53" s="348"/>
      <c r="HH53" s="348"/>
      <c r="HI53" s="348"/>
      <c r="HJ53" s="348"/>
      <c r="HK53" s="348"/>
      <c r="HL53" s="348"/>
      <c r="HM53" s="348"/>
      <c r="HN53" s="348"/>
      <c r="HO53" s="348"/>
      <c r="HP53" s="348"/>
      <c r="HQ53" s="348"/>
      <c r="HR53" s="348"/>
      <c r="HS53" s="348"/>
      <c r="HT53" s="348"/>
      <c r="HU53" s="348"/>
      <c r="HV53" s="348"/>
      <c r="HW53" s="348"/>
      <c r="HX53" s="348"/>
      <c r="HY53" s="348"/>
      <c r="HZ53" s="348"/>
      <c r="IA53" s="348"/>
      <c r="IB53" s="348"/>
      <c r="IC53" s="348"/>
      <c r="ID53" s="348"/>
      <c r="IE53" s="348"/>
      <c r="IF53" s="348"/>
      <c r="IG53" s="348"/>
      <c r="IH53" s="348"/>
      <c r="II53" s="348"/>
      <c r="IJ53" s="348"/>
      <c r="IK53" s="348"/>
      <c r="IL53" s="348"/>
      <c r="IM53" s="348"/>
      <c r="IN53" s="348"/>
      <c r="IO53" s="348"/>
      <c r="IP53" s="348"/>
      <c r="IQ53" s="348"/>
      <c r="IR53" s="348"/>
      <c r="IS53" s="348"/>
      <c r="IT53" s="348"/>
      <c r="IU53" s="348"/>
      <c r="IV53" s="348"/>
    </row>
    <row r="54" spans="1:256" customFormat="1" ht="15" customHeight="1">
      <c r="A54" s="348"/>
      <c r="B54" s="395" t="s">
        <v>434</v>
      </c>
      <c r="C54" s="396">
        <v>0.05</v>
      </c>
      <c r="D54" s="397">
        <v>0</v>
      </c>
      <c r="E54" s="398" t="s">
        <v>435</v>
      </c>
      <c r="F54" s="398"/>
      <c r="G54" s="398"/>
      <c r="H54" s="348"/>
      <c r="I54" s="348"/>
      <c r="J54" s="348"/>
      <c r="K54" s="348"/>
      <c r="L54" s="348"/>
      <c r="M54" s="348"/>
      <c r="N54" s="348"/>
      <c r="O54" s="348"/>
      <c r="P54" s="348"/>
      <c r="Q54" s="348"/>
      <c r="R54" s="348"/>
      <c r="S54" s="348"/>
      <c r="T54" s="348"/>
      <c r="U54" s="348"/>
      <c r="V54" s="348"/>
      <c r="W54" s="348"/>
      <c r="X54" s="348"/>
      <c r="Y54" s="348"/>
      <c r="Z54" s="348"/>
      <c r="AA54" s="348"/>
      <c r="AB54" s="348"/>
      <c r="AC54" s="348"/>
      <c r="AD54" s="348"/>
      <c r="AE54" s="348"/>
      <c r="AF54" s="348"/>
      <c r="AG54" s="348"/>
      <c r="AH54" s="348"/>
      <c r="AI54" s="348"/>
      <c r="AJ54" s="348"/>
      <c r="AK54" s="348"/>
      <c r="AL54" s="348"/>
      <c r="AM54" s="348"/>
      <c r="AN54" s="348"/>
      <c r="AO54" s="348"/>
      <c r="AP54" s="348"/>
      <c r="AQ54" s="348"/>
      <c r="AR54" s="348"/>
      <c r="AS54" s="348"/>
      <c r="AT54" s="348"/>
      <c r="AU54" s="348"/>
      <c r="AV54" s="348"/>
      <c r="AW54" s="348"/>
      <c r="AX54" s="348"/>
      <c r="AY54" s="348"/>
      <c r="AZ54" s="348"/>
      <c r="BA54" s="348"/>
      <c r="BB54" s="348"/>
      <c r="BC54" s="348"/>
      <c r="BD54" s="348"/>
      <c r="BE54" s="348"/>
      <c r="BF54" s="348"/>
      <c r="BG54" s="348"/>
      <c r="BH54" s="348"/>
      <c r="BI54" s="348"/>
      <c r="BJ54" s="348"/>
      <c r="BK54" s="348"/>
      <c r="BL54" s="348"/>
      <c r="BM54" s="348"/>
      <c r="BN54" s="348"/>
      <c r="BO54" s="348"/>
      <c r="BP54" s="348"/>
      <c r="BQ54" s="348"/>
      <c r="BR54" s="348"/>
      <c r="BS54" s="348"/>
      <c r="BT54" s="348"/>
      <c r="BU54" s="348"/>
      <c r="BV54" s="348"/>
      <c r="BW54" s="348"/>
      <c r="BX54" s="348"/>
      <c r="BY54" s="348"/>
      <c r="BZ54" s="348"/>
      <c r="CA54" s="348"/>
      <c r="CB54" s="348"/>
      <c r="CC54" s="348"/>
      <c r="CD54" s="348"/>
      <c r="CE54" s="348"/>
      <c r="CF54" s="348"/>
      <c r="CG54" s="348"/>
      <c r="CH54" s="348"/>
      <c r="CI54" s="348"/>
      <c r="CJ54" s="348"/>
      <c r="CK54" s="348"/>
      <c r="CL54" s="348"/>
      <c r="CM54" s="348"/>
      <c r="CN54" s="348"/>
      <c r="CO54" s="348"/>
      <c r="CP54" s="348"/>
      <c r="CQ54" s="348"/>
      <c r="CR54" s="348"/>
      <c r="CS54" s="348"/>
      <c r="CT54" s="348"/>
      <c r="CU54" s="348"/>
      <c r="CV54" s="348"/>
      <c r="CW54" s="348"/>
      <c r="CX54" s="348"/>
      <c r="CY54" s="348"/>
      <c r="CZ54" s="348"/>
      <c r="DA54" s="348"/>
      <c r="DB54" s="348"/>
      <c r="DC54" s="348"/>
      <c r="DD54" s="348"/>
      <c r="DE54" s="348"/>
      <c r="DF54" s="348"/>
      <c r="DG54" s="348"/>
      <c r="DH54" s="348"/>
      <c r="DI54" s="348"/>
      <c r="DJ54" s="348"/>
      <c r="DK54" s="348"/>
      <c r="DL54" s="348"/>
      <c r="DM54" s="348"/>
      <c r="DN54" s="348"/>
      <c r="DO54" s="348"/>
      <c r="DP54" s="348"/>
      <c r="DQ54" s="348"/>
      <c r="DR54" s="348"/>
      <c r="DS54" s="348"/>
      <c r="DT54" s="348"/>
      <c r="DU54" s="348"/>
      <c r="DV54" s="348"/>
      <c r="DW54" s="348"/>
      <c r="DX54" s="348"/>
      <c r="DY54" s="348"/>
      <c r="DZ54" s="348"/>
      <c r="EA54" s="348"/>
      <c r="EB54" s="348"/>
      <c r="EC54" s="348"/>
      <c r="ED54" s="348"/>
      <c r="EE54" s="348"/>
      <c r="EF54" s="348"/>
      <c r="EG54" s="348"/>
      <c r="EH54" s="348"/>
      <c r="EI54" s="348"/>
      <c r="EJ54" s="348"/>
      <c r="EK54" s="348"/>
      <c r="EL54" s="348"/>
      <c r="EM54" s="348"/>
      <c r="EN54" s="348"/>
      <c r="EO54" s="348"/>
      <c r="EP54" s="348"/>
      <c r="EQ54" s="348"/>
      <c r="ER54" s="348"/>
      <c r="ES54" s="348"/>
      <c r="ET54" s="348"/>
      <c r="EU54" s="348"/>
      <c r="EV54" s="348"/>
      <c r="EW54" s="348"/>
      <c r="EX54" s="348"/>
      <c r="EY54" s="348"/>
      <c r="EZ54" s="348"/>
      <c r="FA54" s="348"/>
      <c r="FB54" s="348"/>
      <c r="FC54" s="348"/>
      <c r="FD54" s="348"/>
      <c r="FE54" s="348"/>
      <c r="FF54" s="348"/>
      <c r="FG54" s="348"/>
      <c r="FH54" s="348"/>
      <c r="FI54" s="348"/>
      <c r="FJ54" s="348"/>
      <c r="FK54" s="348"/>
      <c r="FL54" s="348"/>
      <c r="FM54" s="348"/>
      <c r="FN54" s="348"/>
      <c r="FO54" s="348"/>
      <c r="FP54" s="348"/>
      <c r="FQ54" s="348"/>
      <c r="FR54" s="348"/>
      <c r="FS54" s="348"/>
      <c r="FT54" s="348"/>
      <c r="FU54" s="348"/>
      <c r="FV54" s="348"/>
      <c r="FW54" s="348"/>
      <c r="FX54" s="348"/>
      <c r="FY54" s="348"/>
      <c r="FZ54" s="348"/>
      <c r="GA54" s="348"/>
      <c r="GB54" s="348"/>
      <c r="GC54" s="348"/>
      <c r="GD54" s="348"/>
      <c r="GE54" s="348"/>
      <c r="GF54" s="348"/>
      <c r="GG54" s="348"/>
      <c r="GH54" s="348"/>
      <c r="GI54" s="348"/>
      <c r="GJ54" s="348"/>
      <c r="GK54" s="348"/>
      <c r="GL54" s="348"/>
      <c r="GM54" s="348"/>
      <c r="GN54" s="348"/>
      <c r="GO54" s="348"/>
      <c r="GP54" s="348"/>
      <c r="GQ54" s="348"/>
      <c r="GR54" s="348"/>
      <c r="GS54" s="348"/>
      <c r="GT54" s="348"/>
      <c r="GU54" s="348"/>
      <c r="GV54" s="348"/>
      <c r="GW54" s="348"/>
      <c r="GX54" s="348"/>
      <c r="GY54" s="348"/>
      <c r="GZ54" s="348"/>
      <c r="HA54" s="348"/>
      <c r="HB54" s="348"/>
      <c r="HC54" s="348"/>
      <c r="HD54" s="348"/>
      <c r="HE54" s="348"/>
      <c r="HF54" s="348"/>
      <c r="HG54" s="348"/>
      <c r="HH54" s="348"/>
      <c r="HI54" s="348"/>
      <c r="HJ54" s="348"/>
      <c r="HK54" s="348"/>
      <c r="HL54" s="348"/>
      <c r="HM54" s="348"/>
      <c r="HN54" s="348"/>
      <c r="HO54" s="348"/>
      <c r="HP54" s="348"/>
      <c r="HQ54" s="348"/>
      <c r="HR54" s="348"/>
      <c r="HS54" s="348"/>
      <c r="HT54" s="348"/>
      <c r="HU54" s="348"/>
      <c r="HV54" s="348"/>
      <c r="HW54" s="348"/>
      <c r="HX54" s="348"/>
      <c r="HY54" s="348"/>
      <c r="HZ54" s="348"/>
      <c r="IA54" s="348"/>
      <c r="IB54" s="348"/>
      <c r="IC54" s="348"/>
      <c r="ID54" s="348"/>
      <c r="IE54" s="348"/>
      <c r="IF54" s="348"/>
      <c r="IG54" s="348"/>
      <c r="IH54" s="348"/>
      <c r="II54" s="348"/>
      <c r="IJ54" s="348"/>
      <c r="IK54" s="348"/>
      <c r="IL54" s="348"/>
      <c r="IM54" s="348"/>
      <c r="IN54" s="348"/>
      <c r="IO54" s="348"/>
      <c r="IP54" s="348"/>
      <c r="IQ54" s="348"/>
      <c r="IR54" s="348"/>
      <c r="IS54" s="348"/>
      <c r="IT54" s="348"/>
      <c r="IU54" s="348"/>
      <c r="IV54" s="348"/>
    </row>
    <row r="55" spans="1:256" customFormat="1" ht="15" customHeight="1">
      <c r="A55" s="348"/>
      <c r="B55" s="395" t="s">
        <v>436</v>
      </c>
      <c r="C55" s="396">
        <v>0.1</v>
      </c>
      <c r="D55" s="397">
        <v>97500</v>
      </c>
      <c r="E55" s="398" t="s">
        <v>437</v>
      </c>
      <c r="F55" s="398"/>
      <c r="G55" s="398"/>
      <c r="H55" s="348"/>
      <c r="I55" s="348"/>
      <c r="J55" s="348"/>
      <c r="K55" s="348"/>
      <c r="L55" s="348"/>
      <c r="M55" s="348"/>
      <c r="N55" s="348"/>
      <c r="O55" s="348"/>
      <c r="P55" s="348"/>
      <c r="Q55" s="348"/>
      <c r="R55" s="348"/>
      <c r="S55" s="348"/>
      <c r="T55" s="348"/>
      <c r="U55" s="348"/>
      <c r="V55" s="348"/>
      <c r="W55" s="348"/>
      <c r="X55" s="348"/>
      <c r="Y55" s="348"/>
      <c r="Z55" s="399"/>
      <c r="AA55" s="399"/>
      <c r="AB55" s="399"/>
      <c r="AC55" s="348"/>
      <c r="AD55" s="348"/>
      <c r="AE55" s="348"/>
      <c r="AF55" s="348"/>
      <c r="AG55" s="348"/>
      <c r="AH55" s="348"/>
      <c r="AI55" s="348"/>
      <c r="AJ55" s="348"/>
      <c r="AK55" s="348"/>
      <c r="AL55" s="348"/>
      <c r="AM55" s="348"/>
      <c r="AN55" s="348"/>
      <c r="AO55" s="348"/>
      <c r="AP55" s="348"/>
      <c r="AQ55" s="348"/>
      <c r="AR55" s="348"/>
      <c r="AS55" s="348"/>
      <c r="AT55" s="348"/>
      <c r="AU55" s="348"/>
      <c r="AV55" s="348"/>
      <c r="AW55" s="348"/>
      <c r="AX55" s="348"/>
      <c r="AY55" s="348"/>
      <c r="AZ55" s="348"/>
      <c r="BA55" s="348"/>
      <c r="BB55" s="348"/>
      <c r="BC55" s="348"/>
      <c r="BD55" s="348"/>
      <c r="BE55" s="348"/>
      <c r="BF55" s="348"/>
      <c r="BG55" s="348"/>
      <c r="BH55" s="348"/>
      <c r="BI55" s="348"/>
      <c r="BJ55" s="348"/>
      <c r="BK55" s="348"/>
      <c r="BL55" s="348"/>
      <c r="BM55" s="348"/>
      <c r="BN55" s="348"/>
      <c r="BO55" s="348"/>
      <c r="BP55" s="348"/>
      <c r="BQ55" s="348"/>
      <c r="BR55" s="348"/>
      <c r="BS55" s="348"/>
      <c r="BT55" s="348"/>
      <c r="BU55" s="348"/>
      <c r="BV55" s="348"/>
      <c r="BW55" s="348"/>
      <c r="BX55" s="348"/>
      <c r="BY55" s="348"/>
      <c r="BZ55" s="348"/>
      <c r="CA55" s="348"/>
      <c r="CB55" s="348"/>
      <c r="CC55" s="348"/>
      <c r="CD55" s="348"/>
      <c r="CE55" s="348"/>
      <c r="CF55" s="348"/>
      <c r="CG55" s="348"/>
      <c r="CH55" s="348"/>
      <c r="CI55" s="348"/>
      <c r="CJ55" s="348"/>
      <c r="CK55" s="348"/>
      <c r="CL55" s="348"/>
      <c r="CM55" s="348"/>
      <c r="CN55" s="348"/>
      <c r="CO55" s="348"/>
      <c r="CP55" s="348"/>
      <c r="CQ55" s="348"/>
      <c r="CR55" s="348"/>
      <c r="CS55" s="348"/>
      <c r="CT55" s="348"/>
      <c r="CU55" s="348"/>
      <c r="CV55" s="348"/>
      <c r="CW55" s="348"/>
      <c r="CX55" s="348"/>
      <c r="CY55" s="348"/>
      <c r="CZ55" s="348"/>
      <c r="DA55" s="348"/>
      <c r="DB55" s="348"/>
      <c r="DC55" s="348"/>
      <c r="DD55" s="348"/>
      <c r="DE55" s="348"/>
      <c r="DF55" s="348"/>
      <c r="DG55" s="348"/>
      <c r="DH55" s="348"/>
      <c r="DI55" s="348"/>
      <c r="DJ55" s="348"/>
      <c r="DK55" s="348"/>
      <c r="DL55" s="348"/>
      <c r="DM55" s="348"/>
      <c r="DN55" s="348"/>
      <c r="DO55" s="348"/>
      <c r="DP55" s="348"/>
      <c r="DQ55" s="348"/>
      <c r="DR55" s="348"/>
      <c r="DS55" s="348"/>
      <c r="DT55" s="348"/>
      <c r="DU55" s="348"/>
      <c r="DV55" s="348"/>
      <c r="DW55" s="348"/>
      <c r="DX55" s="348"/>
      <c r="DY55" s="348"/>
      <c r="DZ55" s="348"/>
      <c r="EA55" s="348"/>
      <c r="EB55" s="348"/>
      <c r="EC55" s="348"/>
      <c r="ED55" s="348"/>
      <c r="EE55" s="348"/>
      <c r="EF55" s="348"/>
      <c r="EG55" s="348"/>
      <c r="EH55" s="348"/>
      <c r="EI55" s="348"/>
      <c r="EJ55" s="348"/>
      <c r="EK55" s="348"/>
      <c r="EL55" s="348"/>
      <c r="EM55" s="348"/>
      <c r="EN55" s="348"/>
      <c r="EO55" s="348"/>
      <c r="EP55" s="348"/>
      <c r="EQ55" s="348"/>
      <c r="ER55" s="348"/>
      <c r="ES55" s="348"/>
      <c r="ET55" s="348"/>
      <c r="EU55" s="348"/>
      <c r="EV55" s="348"/>
      <c r="EW55" s="348"/>
      <c r="EX55" s="348"/>
      <c r="EY55" s="348"/>
      <c r="EZ55" s="348"/>
      <c r="FA55" s="348"/>
      <c r="FB55" s="348"/>
      <c r="FC55" s="348"/>
      <c r="FD55" s="348"/>
      <c r="FE55" s="348"/>
      <c r="FF55" s="348"/>
      <c r="FG55" s="348"/>
      <c r="FH55" s="348"/>
      <c r="FI55" s="348"/>
      <c r="FJ55" s="348"/>
      <c r="FK55" s="348"/>
      <c r="FL55" s="348"/>
      <c r="FM55" s="348"/>
      <c r="FN55" s="348"/>
      <c r="FO55" s="348"/>
      <c r="FP55" s="348"/>
      <c r="FQ55" s="348"/>
      <c r="FR55" s="348"/>
      <c r="FS55" s="348"/>
      <c r="FT55" s="348"/>
      <c r="FU55" s="348"/>
      <c r="FV55" s="348"/>
      <c r="FW55" s="348"/>
      <c r="FX55" s="348"/>
      <c r="FY55" s="348"/>
      <c r="FZ55" s="348"/>
      <c r="GA55" s="348"/>
      <c r="GB55" s="348"/>
      <c r="GC55" s="348"/>
      <c r="GD55" s="348"/>
      <c r="GE55" s="348"/>
      <c r="GF55" s="348"/>
      <c r="GG55" s="348"/>
      <c r="GH55" s="348"/>
      <c r="GI55" s="348"/>
      <c r="GJ55" s="348"/>
      <c r="GK55" s="348"/>
      <c r="GL55" s="348"/>
      <c r="GM55" s="348"/>
      <c r="GN55" s="348"/>
      <c r="GO55" s="348"/>
      <c r="GP55" s="348"/>
      <c r="GQ55" s="348"/>
      <c r="GR55" s="348"/>
      <c r="GS55" s="348"/>
      <c r="GT55" s="348"/>
      <c r="GU55" s="348"/>
      <c r="GV55" s="348"/>
      <c r="GW55" s="348"/>
      <c r="GX55" s="348"/>
      <c r="GY55" s="348"/>
      <c r="GZ55" s="348"/>
      <c r="HA55" s="348"/>
      <c r="HB55" s="348"/>
      <c r="HC55" s="348"/>
      <c r="HD55" s="348"/>
      <c r="HE55" s="348"/>
      <c r="HF55" s="348"/>
      <c r="HG55" s="348"/>
      <c r="HH55" s="348"/>
      <c r="HI55" s="348"/>
      <c r="HJ55" s="348"/>
      <c r="HK55" s="348"/>
      <c r="HL55" s="348"/>
      <c r="HM55" s="348"/>
      <c r="HN55" s="348"/>
      <c r="HO55" s="348"/>
      <c r="HP55" s="348"/>
      <c r="HQ55" s="348"/>
      <c r="HR55" s="348"/>
      <c r="HS55" s="348"/>
      <c r="HT55" s="348"/>
      <c r="HU55" s="348"/>
      <c r="HV55" s="348"/>
      <c r="HW55" s="348"/>
      <c r="HX55" s="348"/>
      <c r="HY55" s="348"/>
      <c r="HZ55" s="348"/>
      <c r="IA55" s="348"/>
      <c r="IB55" s="348"/>
      <c r="IC55" s="348"/>
      <c r="ID55" s="348"/>
      <c r="IE55" s="348"/>
      <c r="IF55" s="348"/>
      <c r="IG55" s="348"/>
      <c r="IH55" s="348"/>
      <c r="II55" s="348"/>
      <c r="IJ55" s="348"/>
      <c r="IK55" s="348"/>
      <c r="IL55" s="348"/>
      <c r="IM55" s="348"/>
      <c r="IN55" s="348"/>
      <c r="IO55" s="348"/>
      <c r="IP55" s="348"/>
      <c r="IQ55" s="348"/>
      <c r="IR55" s="348"/>
      <c r="IS55" s="348"/>
      <c r="IT55" s="348"/>
      <c r="IU55" s="348"/>
      <c r="IV55" s="348"/>
    </row>
    <row r="56" spans="1:256" customFormat="1" ht="15" customHeight="1">
      <c r="A56" s="348"/>
      <c r="B56" s="395" t="s">
        <v>438</v>
      </c>
      <c r="C56" s="396">
        <v>0.2</v>
      </c>
      <c r="D56" s="397">
        <v>427500</v>
      </c>
      <c r="E56" s="398" t="s">
        <v>439</v>
      </c>
      <c r="F56" s="398"/>
      <c r="G56" s="398"/>
      <c r="H56" s="348"/>
      <c r="I56" s="348"/>
      <c r="J56" s="348"/>
      <c r="K56" s="348"/>
      <c r="L56" s="348"/>
      <c r="M56" s="348"/>
      <c r="N56" s="348"/>
      <c r="O56" s="348"/>
      <c r="P56" s="348"/>
      <c r="Q56" s="348"/>
      <c r="R56" s="348"/>
      <c r="S56" s="348"/>
      <c r="T56" s="348"/>
      <c r="U56" s="348"/>
      <c r="V56" s="348"/>
      <c r="W56" s="348"/>
      <c r="X56" s="348"/>
      <c r="Y56" s="348"/>
      <c r="Z56" s="400"/>
      <c r="AA56" s="401"/>
      <c r="AB56" s="402"/>
      <c r="AC56" s="348"/>
      <c r="AD56" s="348"/>
      <c r="AE56" s="348"/>
      <c r="AF56" s="348"/>
      <c r="AG56" s="348"/>
      <c r="AH56" s="348"/>
      <c r="AI56" s="348"/>
      <c r="AJ56" s="348"/>
      <c r="AK56" s="348"/>
      <c r="AL56" s="348"/>
      <c r="AM56" s="348"/>
      <c r="AN56" s="348"/>
      <c r="AO56" s="348"/>
      <c r="AP56" s="348"/>
      <c r="AQ56" s="348"/>
      <c r="AR56" s="348"/>
      <c r="AS56" s="348"/>
      <c r="AT56" s="348"/>
      <c r="AU56" s="348"/>
      <c r="AV56" s="348"/>
      <c r="AW56" s="348"/>
      <c r="AX56" s="348"/>
      <c r="AY56" s="348"/>
      <c r="AZ56" s="348"/>
      <c r="BA56" s="348"/>
      <c r="BB56" s="348"/>
      <c r="BC56" s="348"/>
      <c r="BD56" s="348"/>
      <c r="BE56" s="348"/>
      <c r="BF56" s="348"/>
      <c r="BG56" s="348"/>
      <c r="BH56" s="348"/>
      <c r="BI56" s="348"/>
      <c r="BJ56" s="348"/>
      <c r="BK56" s="348"/>
      <c r="BL56" s="348"/>
      <c r="BM56" s="348"/>
      <c r="BN56" s="348"/>
      <c r="BO56" s="348"/>
      <c r="BP56" s="348"/>
      <c r="BQ56" s="348"/>
      <c r="BR56" s="348"/>
      <c r="BS56" s="348"/>
      <c r="BT56" s="348"/>
      <c r="BU56" s="348"/>
      <c r="BV56" s="348"/>
      <c r="BW56" s="348"/>
      <c r="BX56" s="348"/>
      <c r="BY56" s="348"/>
      <c r="BZ56" s="348"/>
      <c r="CA56" s="348"/>
      <c r="CB56" s="348"/>
      <c r="CC56" s="348"/>
      <c r="CD56" s="348"/>
      <c r="CE56" s="348"/>
      <c r="CF56" s="348"/>
      <c r="CG56" s="348"/>
      <c r="CH56" s="348"/>
      <c r="CI56" s="348"/>
      <c r="CJ56" s="348"/>
      <c r="CK56" s="348"/>
      <c r="CL56" s="348"/>
      <c r="CM56" s="348"/>
      <c r="CN56" s="348"/>
      <c r="CO56" s="348"/>
      <c r="CP56" s="348"/>
      <c r="CQ56" s="348"/>
      <c r="CR56" s="348"/>
      <c r="CS56" s="348"/>
      <c r="CT56" s="348"/>
      <c r="CU56" s="348"/>
      <c r="CV56" s="348"/>
      <c r="CW56" s="348"/>
      <c r="CX56" s="348"/>
      <c r="CY56" s="348"/>
      <c r="CZ56" s="348"/>
      <c r="DA56" s="348"/>
      <c r="DB56" s="348"/>
      <c r="DC56" s="348"/>
      <c r="DD56" s="348"/>
      <c r="DE56" s="348"/>
      <c r="DF56" s="348"/>
      <c r="DG56" s="348"/>
      <c r="DH56" s="348"/>
      <c r="DI56" s="348"/>
      <c r="DJ56" s="348"/>
      <c r="DK56" s="348"/>
      <c r="DL56" s="348"/>
      <c r="DM56" s="348"/>
      <c r="DN56" s="348"/>
      <c r="DO56" s="348"/>
      <c r="DP56" s="348"/>
      <c r="DQ56" s="348"/>
      <c r="DR56" s="348"/>
      <c r="DS56" s="348"/>
      <c r="DT56" s="348"/>
      <c r="DU56" s="348"/>
      <c r="DV56" s="348"/>
      <c r="DW56" s="348"/>
      <c r="DX56" s="348"/>
      <c r="DY56" s="348"/>
      <c r="DZ56" s="348"/>
      <c r="EA56" s="348"/>
      <c r="EB56" s="348"/>
      <c r="EC56" s="348"/>
      <c r="ED56" s="348"/>
      <c r="EE56" s="348"/>
      <c r="EF56" s="348"/>
      <c r="EG56" s="348"/>
      <c r="EH56" s="348"/>
      <c r="EI56" s="348"/>
      <c r="EJ56" s="348"/>
      <c r="EK56" s="348"/>
      <c r="EL56" s="348"/>
      <c r="EM56" s="348"/>
      <c r="EN56" s="348"/>
      <c r="EO56" s="348"/>
      <c r="EP56" s="348"/>
      <c r="EQ56" s="348"/>
      <c r="ER56" s="348"/>
      <c r="ES56" s="348"/>
      <c r="ET56" s="348"/>
      <c r="EU56" s="348"/>
      <c r="EV56" s="348"/>
      <c r="EW56" s="348"/>
      <c r="EX56" s="348"/>
      <c r="EY56" s="348"/>
      <c r="EZ56" s="348"/>
      <c r="FA56" s="348"/>
      <c r="FB56" s="348"/>
      <c r="FC56" s="348"/>
      <c r="FD56" s="348"/>
      <c r="FE56" s="348"/>
      <c r="FF56" s="348"/>
      <c r="FG56" s="348"/>
      <c r="FH56" s="348"/>
      <c r="FI56" s="348"/>
      <c r="FJ56" s="348"/>
      <c r="FK56" s="348"/>
      <c r="FL56" s="348"/>
      <c r="FM56" s="348"/>
      <c r="FN56" s="348"/>
      <c r="FO56" s="348"/>
      <c r="FP56" s="348"/>
      <c r="FQ56" s="348"/>
      <c r="FR56" s="348"/>
      <c r="FS56" s="348"/>
      <c r="FT56" s="348"/>
      <c r="FU56" s="348"/>
      <c r="FV56" s="348"/>
      <c r="FW56" s="348"/>
      <c r="FX56" s="348"/>
      <c r="FY56" s="348"/>
      <c r="FZ56" s="348"/>
      <c r="GA56" s="348"/>
      <c r="GB56" s="348"/>
      <c r="GC56" s="348"/>
      <c r="GD56" s="348"/>
      <c r="GE56" s="348"/>
      <c r="GF56" s="348"/>
      <c r="GG56" s="348"/>
      <c r="GH56" s="348"/>
      <c r="GI56" s="348"/>
      <c r="GJ56" s="348"/>
      <c r="GK56" s="348"/>
      <c r="GL56" s="348"/>
      <c r="GM56" s="348"/>
      <c r="GN56" s="348"/>
      <c r="GO56" s="348"/>
      <c r="GP56" s="348"/>
      <c r="GQ56" s="348"/>
      <c r="GR56" s="348"/>
      <c r="GS56" s="348"/>
      <c r="GT56" s="348"/>
      <c r="GU56" s="348"/>
      <c r="GV56" s="348"/>
      <c r="GW56" s="348"/>
      <c r="GX56" s="348"/>
      <c r="GY56" s="348"/>
      <c r="GZ56" s="348"/>
      <c r="HA56" s="348"/>
      <c r="HB56" s="348"/>
      <c r="HC56" s="348"/>
      <c r="HD56" s="348"/>
      <c r="HE56" s="348"/>
      <c r="HF56" s="348"/>
      <c r="HG56" s="348"/>
      <c r="HH56" s="348"/>
      <c r="HI56" s="348"/>
      <c r="HJ56" s="348"/>
      <c r="HK56" s="348"/>
      <c r="HL56" s="348"/>
      <c r="HM56" s="348"/>
      <c r="HN56" s="348"/>
      <c r="HO56" s="348"/>
      <c r="HP56" s="348"/>
      <c r="HQ56" s="348"/>
      <c r="HR56" s="348"/>
      <c r="HS56" s="348"/>
      <c r="HT56" s="348"/>
      <c r="HU56" s="348"/>
      <c r="HV56" s="348"/>
      <c r="HW56" s="348"/>
      <c r="HX56" s="348"/>
      <c r="HY56" s="348"/>
      <c r="HZ56" s="348"/>
      <c r="IA56" s="348"/>
      <c r="IB56" s="348"/>
      <c r="IC56" s="348"/>
      <c r="ID56" s="348"/>
      <c r="IE56" s="348"/>
      <c r="IF56" s="348"/>
      <c r="IG56" s="348"/>
      <c r="IH56" s="348"/>
      <c r="II56" s="348"/>
      <c r="IJ56" s="348"/>
      <c r="IK56" s="348"/>
      <c r="IL56" s="348"/>
      <c r="IM56" s="348"/>
      <c r="IN56" s="348"/>
      <c r="IO56" s="348"/>
      <c r="IP56" s="348"/>
      <c r="IQ56" s="348"/>
      <c r="IR56" s="348"/>
      <c r="IS56" s="348"/>
      <c r="IT56" s="348"/>
      <c r="IU56" s="348"/>
      <c r="IV56" s="348"/>
    </row>
    <row r="57" spans="1:256" customFormat="1" ht="15" customHeight="1">
      <c r="A57" s="348"/>
      <c r="B57" s="395" t="s">
        <v>440</v>
      </c>
      <c r="C57" s="396">
        <v>0.23</v>
      </c>
      <c r="D57" s="397">
        <v>636000</v>
      </c>
      <c r="E57" s="398" t="s">
        <v>441</v>
      </c>
      <c r="F57" s="398"/>
      <c r="G57" s="398"/>
      <c r="H57" s="348"/>
      <c r="I57" s="348"/>
      <c r="J57" s="348"/>
      <c r="K57" s="348"/>
      <c r="L57" s="348"/>
      <c r="M57" s="348"/>
      <c r="N57" s="348"/>
      <c r="O57" s="348"/>
      <c r="P57" s="348"/>
      <c r="Q57" s="348"/>
      <c r="R57" s="348"/>
      <c r="S57" s="348"/>
      <c r="T57" s="348"/>
      <c r="U57" s="348"/>
      <c r="V57" s="348"/>
      <c r="W57" s="348"/>
      <c r="X57" s="348"/>
      <c r="Y57" s="348"/>
      <c r="Z57" s="400"/>
      <c r="AA57" s="401"/>
      <c r="AB57" s="402"/>
      <c r="AC57" s="348"/>
      <c r="AD57" s="348"/>
      <c r="AE57" s="348"/>
      <c r="AF57" s="348"/>
      <c r="AG57" s="348"/>
      <c r="AH57" s="348"/>
      <c r="AI57" s="348"/>
      <c r="AJ57" s="348"/>
      <c r="AK57" s="348"/>
      <c r="AL57" s="348"/>
      <c r="AM57" s="348"/>
      <c r="AN57" s="348"/>
      <c r="AO57" s="348"/>
      <c r="AP57" s="348"/>
      <c r="AQ57" s="348"/>
      <c r="AR57" s="348"/>
      <c r="AS57" s="348"/>
      <c r="AT57" s="348"/>
      <c r="AU57" s="348"/>
      <c r="AV57" s="348"/>
      <c r="AW57" s="348"/>
      <c r="AX57" s="348"/>
      <c r="AY57" s="348"/>
      <c r="AZ57" s="348"/>
      <c r="BA57" s="348"/>
      <c r="BB57" s="348"/>
      <c r="BC57" s="348"/>
      <c r="BD57" s="348"/>
      <c r="BE57" s="348"/>
      <c r="BF57" s="348"/>
      <c r="BG57" s="348"/>
      <c r="BH57" s="348"/>
      <c r="BI57" s="348"/>
      <c r="BJ57" s="348"/>
      <c r="BK57" s="348"/>
      <c r="BL57" s="348"/>
      <c r="BM57" s="348"/>
      <c r="BN57" s="348"/>
      <c r="BO57" s="348"/>
      <c r="BP57" s="348"/>
      <c r="BQ57" s="348"/>
      <c r="BR57" s="348"/>
      <c r="BS57" s="348"/>
      <c r="BT57" s="348"/>
      <c r="BU57" s="348"/>
      <c r="BV57" s="348"/>
      <c r="BW57" s="348"/>
      <c r="BX57" s="348"/>
      <c r="BY57" s="348"/>
      <c r="BZ57" s="348"/>
      <c r="CA57" s="348"/>
      <c r="CB57" s="348"/>
      <c r="CC57" s="348"/>
      <c r="CD57" s="348"/>
      <c r="CE57" s="348"/>
      <c r="CF57" s="348"/>
      <c r="CG57" s="348"/>
      <c r="CH57" s="348"/>
      <c r="CI57" s="348"/>
      <c r="CJ57" s="348"/>
      <c r="CK57" s="348"/>
      <c r="CL57" s="348"/>
      <c r="CM57" s="348"/>
      <c r="CN57" s="348"/>
      <c r="CO57" s="348"/>
      <c r="CP57" s="348"/>
      <c r="CQ57" s="348"/>
      <c r="CR57" s="348"/>
      <c r="CS57" s="348"/>
      <c r="CT57" s="348"/>
      <c r="CU57" s="348"/>
      <c r="CV57" s="348"/>
      <c r="CW57" s="348"/>
      <c r="CX57" s="348"/>
      <c r="CY57" s="348"/>
      <c r="CZ57" s="348"/>
      <c r="DA57" s="348"/>
      <c r="DB57" s="348"/>
      <c r="DC57" s="348"/>
      <c r="DD57" s="348"/>
      <c r="DE57" s="348"/>
      <c r="DF57" s="348"/>
      <c r="DG57" s="348"/>
      <c r="DH57" s="348"/>
      <c r="DI57" s="348"/>
      <c r="DJ57" s="348"/>
      <c r="DK57" s="348"/>
      <c r="DL57" s="348"/>
      <c r="DM57" s="348"/>
      <c r="DN57" s="348"/>
      <c r="DO57" s="348"/>
      <c r="DP57" s="348"/>
      <c r="DQ57" s="348"/>
      <c r="DR57" s="348"/>
      <c r="DS57" s="348"/>
      <c r="DT57" s="348"/>
      <c r="DU57" s="348"/>
      <c r="DV57" s="348"/>
      <c r="DW57" s="348"/>
      <c r="DX57" s="348"/>
      <c r="DY57" s="348"/>
      <c r="DZ57" s="348"/>
      <c r="EA57" s="348"/>
      <c r="EB57" s="348"/>
      <c r="EC57" s="348"/>
      <c r="ED57" s="348"/>
      <c r="EE57" s="348"/>
      <c r="EF57" s="348"/>
      <c r="EG57" s="348"/>
      <c r="EH57" s="348"/>
      <c r="EI57" s="348"/>
      <c r="EJ57" s="348"/>
      <c r="EK57" s="348"/>
      <c r="EL57" s="348"/>
      <c r="EM57" s="348"/>
      <c r="EN57" s="348"/>
      <c r="EO57" s="348"/>
      <c r="EP57" s="348"/>
      <c r="EQ57" s="348"/>
      <c r="ER57" s="348"/>
      <c r="ES57" s="348"/>
      <c r="ET57" s="348"/>
      <c r="EU57" s="348"/>
      <c r="EV57" s="348"/>
      <c r="EW57" s="348"/>
      <c r="EX57" s="348"/>
      <c r="EY57" s="348"/>
      <c r="EZ57" s="348"/>
      <c r="FA57" s="348"/>
      <c r="FB57" s="348"/>
      <c r="FC57" s="348"/>
      <c r="FD57" s="348"/>
      <c r="FE57" s="348"/>
      <c r="FF57" s="348"/>
      <c r="FG57" s="348"/>
      <c r="FH57" s="348"/>
      <c r="FI57" s="348"/>
      <c r="FJ57" s="348"/>
      <c r="FK57" s="348"/>
      <c r="FL57" s="348"/>
      <c r="FM57" s="348"/>
      <c r="FN57" s="348"/>
      <c r="FO57" s="348"/>
      <c r="FP57" s="348"/>
      <c r="FQ57" s="348"/>
      <c r="FR57" s="348"/>
      <c r="FS57" s="348"/>
      <c r="FT57" s="348"/>
      <c r="FU57" s="348"/>
      <c r="FV57" s="348"/>
      <c r="FW57" s="348"/>
      <c r="FX57" s="348"/>
      <c r="FY57" s="348"/>
      <c r="FZ57" s="348"/>
      <c r="GA57" s="348"/>
      <c r="GB57" s="348"/>
      <c r="GC57" s="348"/>
      <c r="GD57" s="348"/>
      <c r="GE57" s="348"/>
      <c r="GF57" s="348"/>
      <c r="GG57" s="348"/>
      <c r="GH57" s="348"/>
      <c r="GI57" s="348"/>
      <c r="GJ57" s="348"/>
      <c r="GK57" s="348"/>
      <c r="GL57" s="348"/>
      <c r="GM57" s="348"/>
      <c r="GN57" s="348"/>
      <c r="GO57" s="348"/>
      <c r="GP57" s="348"/>
      <c r="GQ57" s="348"/>
      <c r="GR57" s="348"/>
      <c r="GS57" s="348"/>
      <c r="GT57" s="348"/>
      <c r="GU57" s="348"/>
      <c r="GV57" s="348"/>
      <c r="GW57" s="348"/>
      <c r="GX57" s="348"/>
      <c r="GY57" s="348"/>
      <c r="GZ57" s="348"/>
      <c r="HA57" s="348"/>
      <c r="HB57" s="348"/>
      <c r="HC57" s="348"/>
      <c r="HD57" s="348"/>
      <c r="HE57" s="348"/>
      <c r="HF57" s="348"/>
      <c r="HG57" s="348"/>
      <c r="HH57" s="348"/>
      <c r="HI57" s="348"/>
      <c r="HJ57" s="348"/>
      <c r="HK57" s="348"/>
      <c r="HL57" s="348"/>
      <c r="HM57" s="348"/>
      <c r="HN57" s="348"/>
      <c r="HO57" s="348"/>
      <c r="HP57" s="348"/>
      <c r="HQ57" s="348"/>
      <c r="HR57" s="348"/>
      <c r="HS57" s="348"/>
      <c r="HT57" s="348"/>
      <c r="HU57" s="348"/>
      <c r="HV57" s="348"/>
      <c r="HW57" s="348"/>
      <c r="HX57" s="348"/>
      <c r="HY57" s="348"/>
      <c r="HZ57" s="348"/>
      <c r="IA57" s="348"/>
      <c r="IB57" s="348"/>
      <c r="IC57" s="348"/>
      <c r="ID57" s="348"/>
      <c r="IE57" s="348"/>
      <c r="IF57" s="348"/>
      <c r="IG57" s="348"/>
      <c r="IH57" s="348"/>
      <c r="II57" s="348"/>
      <c r="IJ57" s="348"/>
      <c r="IK57" s="348"/>
      <c r="IL57" s="348"/>
      <c r="IM57" s="348"/>
      <c r="IN57" s="348"/>
      <c r="IO57" s="348"/>
      <c r="IP57" s="348"/>
      <c r="IQ57" s="348"/>
      <c r="IR57" s="348"/>
      <c r="IS57" s="348"/>
      <c r="IT57" s="348"/>
      <c r="IU57" s="348"/>
      <c r="IV57" s="348"/>
    </row>
    <row r="58" spans="1:256" customFormat="1" ht="15" customHeight="1">
      <c r="A58" s="348"/>
      <c r="B58" s="395" t="s">
        <v>442</v>
      </c>
      <c r="C58" s="396">
        <v>0.33</v>
      </c>
      <c r="D58" s="397">
        <v>1536000</v>
      </c>
      <c r="E58" s="398" t="s">
        <v>443</v>
      </c>
      <c r="F58" s="398"/>
      <c r="G58" s="398"/>
      <c r="H58" s="348"/>
      <c r="I58" s="348"/>
      <c r="J58" s="348"/>
      <c r="K58" s="348"/>
      <c r="L58" s="348"/>
      <c r="M58" s="348"/>
      <c r="N58" s="348"/>
      <c r="O58" s="348"/>
      <c r="P58" s="348"/>
      <c r="Q58" s="348"/>
      <c r="R58" s="348"/>
      <c r="S58" s="348"/>
      <c r="T58" s="348"/>
      <c r="U58" s="348"/>
      <c r="V58" s="348"/>
      <c r="W58" s="348"/>
      <c r="X58" s="348"/>
      <c r="Y58" s="348"/>
      <c r="Z58" s="400"/>
      <c r="AA58" s="401"/>
      <c r="AB58" s="402"/>
      <c r="AC58" s="348"/>
      <c r="AD58" s="348"/>
      <c r="AE58" s="348"/>
      <c r="AF58" s="348"/>
      <c r="AG58" s="348"/>
      <c r="AH58" s="348"/>
      <c r="AI58" s="348"/>
      <c r="AJ58" s="348"/>
      <c r="AK58" s="348"/>
      <c r="AL58" s="348"/>
      <c r="AM58" s="348"/>
      <c r="AN58" s="348"/>
      <c r="AO58" s="348"/>
      <c r="AP58" s="348"/>
      <c r="AQ58" s="348"/>
      <c r="AR58" s="348"/>
      <c r="AS58" s="348"/>
      <c r="AT58" s="348"/>
      <c r="AU58" s="348"/>
      <c r="AV58" s="348"/>
      <c r="AW58" s="348"/>
      <c r="AX58" s="348"/>
      <c r="AY58" s="348"/>
      <c r="AZ58" s="348"/>
      <c r="BA58" s="348"/>
      <c r="BB58" s="348"/>
      <c r="BC58" s="348"/>
      <c r="BD58" s="348"/>
      <c r="BE58" s="348"/>
      <c r="BF58" s="348"/>
      <c r="BG58" s="348"/>
      <c r="BH58" s="348"/>
      <c r="BI58" s="348"/>
      <c r="BJ58" s="348"/>
      <c r="BK58" s="348"/>
      <c r="BL58" s="348"/>
      <c r="BM58" s="348"/>
      <c r="BN58" s="348"/>
      <c r="BO58" s="348"/>
      <c r="BP58" s="348"/>
      <c r="BQ58" s="348"/>
      <c r="BR58" s="348"/>
      <c r="BS58" s="348"/>
      <c r="BT58" s="348"/>
      <c r="BU58" s="348"/>
      <c r="BV58" s="348"/>
      <c r="BW58" s="348"/>
      <c r="BX58" s="348"/>
      <c r="BY58" s="348"/>
      <c r="BZ58" s="348"/>
      <c r="CA58" s="348"/>
      <c r="CB58" s="348"/>
      <c r="CC58" s="348"/>
      <c r="CD58" s="348"/>
      <c r="CE58" s="348"/>
      <c r="CF58" s="348"/>
      <c r="CG58" s="348"/>
      <c r="CH58" s="348"/>
      <c r="CI58" s="348"/>
      <c r="CJ58" s="348"/>
      <c r="CK58" s="348"/>
      <c r="CL58" s="348"/>
      <c r="CM58" s="348"/>
      <c r="CN58" s="348"/>
      <c r="CO58" s="348"/>
      <c r="CP58" s="348"/>
      <c r="CQ58" s="348"/>
      <c r="CR58" s="348"/>
      <c r="CS58" s="348"/>
      <c r="CT58" s="348"/>
      <c r="CU58" s="348"/>
      <c r="CV58" s="348"/>
      <c r="CW58" s="348"/>
      <c r="CX58" s="348"/>
      <c r="CY58" s="348"/>
      <c r="CZ58" s="348"/>
      <c r="DA58" s="348"/>
      <c r="DB58" s="348"/>
      <c r="DC58" s="348"/>
      <c r="DD58" s="348"/>
      <c r="DE58" s="348"/>
      <c r="DF58" s="348"/>
      <c r="DG58" s="348"/>
      <c r="DH58" s="348"/>
      <c r="DI58" s="348"/>
      <c r="DJ58" s="348"/>
      <c r="DK58" s="348"/>
      <c r="DL58" s="348"/>
      <c r="DM58" s="348"/>
      <c r="DN58" s="348"/>
      <c r="DO58" s="348"/>
      <c r="DP58" s="348"/>
      <c r="DQ58" s="348"/>
      <c r="DR58" s="348"/>
      <c r="DS58" s="348"/>
      <c r="DT58" s="348"/>
      <c r="DU58" s="348"/>
      <c r="DV58" s="348"/>
      <c r="DW58" s="348"/>
      <c r="DX58" s="348"/>
      <c r="DY58" s="348"/>
      <c r="DZ58" s="348"/>
      <c r="EA58" s="348"/>
      <c r="EB58" s="348"/>
      <c r="EC58" s="348"/>
      <c r="ED58" s="348"/>
      <c r="EE58" s="348"/>
      <c r="EF58" s="348"/>
      <c r="EG58" s="348"/>
      <c r="EH58" s="348"/>
      <c r="EI58" s="348"/>
      <c r="EJ58" s="348"/>
      <c r="EK58" s="348"/>
      <c r="EL58" s="348"/>
      <c r="EM58" s="348"/>
      <c r="EN58" s="348"/>
      <c r="EO58" s="348"/>
      <c r="EP58" s="348"/>
      <c r="EQ58" s="348"/>
      <c r="ER58" s="348"/>
      <c r="ES58" s="348"/>
      <c r="ET58" s="348"/>
      <c r="EU58" s="348"/>
      <c r="EV58" s="348"/>
      <c r="EW58" s="348"/>
      <c r="EX58" s="348"/>
      <c r="EY58" s="348"/>
      <c r="EZ58" s="348"/>
      <c r="FA58" s="348"/>
      <c r="FB58" s="348"/>
      <c r="FC58" s="348"/>
      <c r="FD58" s="348"/>
      <c r="FE58" s="348"/>
      <c r="FF58" s="348"/>
      <c r="FG58" s="348"/>
      <c r="FH58" s="348"/>
      <c r="FI58" s="348"/>
      <c r="FJ58" s="348"/>
      <c r="FK58" s="348"/>
      <c r="FL58" s="348"/>
      <c r="FM58" s="348"/>
      <c r="FN58" s="348"/>
      <c r="FO58" s="348"/>
      <c r="FP58" s="348"/>
      <c r="FQ58" s="348"/>
      <c r="FR58" s="348"/>
      <c r="FS58" s="348"/>
      <c r="FT58" s="348"/>
      <c r="FU58" s="348"/>
      <c r="FV58" s="348"/>
      <c r="FW58" s="348"/>
      <c r="FX58" s="348"/>
      <c r="FY58" s="348"/>
      <c r="FZ58" s="348"/>
      <c r="GA58" s="348"/>
      <c r="GB58" s="348"/>
      <c r="GC58" s="348"/>
      <c r="GD58" s="348"/>
      <c r="GE58" s="348"/>
      <c r="GF58" s="348"/>
      <c r="GG58" s="348"/>
      <c r="GH58" s="348"/>
      <c r="GI58" s="348"/>
      <c r="GJ58" s="348"/>
      <c r="GK58" s="348"/>
      <c r="GL58" s="348"/>
      <c r="GM58" s="348"/>
      <c r="GN58" s="348"/>
      <c r="GO58" s="348"/>
      <c r="GP58" s="348"/>
      <c r="GQ58" s="348"/>
      <c r="GR58" s="348"/>
      <c r="GS58" s="348"/>
      <c r="GT58" s="348"/>
      <c r="GU58" s="348"/>
      <c r="GV58" s="348"/>
      <c r="GW58" s="348"/>
      <c r="GX58" s="348"/>
      <c r="GY58" s="348"/>
      <c r="GZ58" s="348"/>
      <c r="HA58" s="348"/>
      <c r="HB58" s="348"/>
      <c r="HC58" s="348"/>
      <c r="HD58" s="348"/>
      <c r="HE58" s="348"/>
      <c r="HF58" s="348"/>
      <c r="HG58" s="348"/>
      <c r="HH58" s="348"/>
      <c r="HI58" s="348"/>
      <c r="HJ58" s="348"/>
      <c r="HK58" s="348"/>
      <c r="HL58" s="348"/>
      <c r="HM58" s="348"/>
      <c r="HN58" s="348"/>
      <c r="HO58" s="348"/>
      <c r="HP58" s="348"/>
      <c r="HQ58" s="348"/>
      <c r="HR58" s="348"/>
      <c r="HS58" s="348"/>
      <c r="HT58" s="348"/>
      <c r="HU58" s="348"/>
      <c r="HV58" s="348"/>
      <c r="HW58" s="348"/>
      <c r="HX58" s="348"/>
      <c r="HY58" s="348"/>
      <c r="HZ58" s="348"/>
      <c r="IA58" s="348"/>
      <c r="IB58" s="348"/>
      <c r="IC58" s="348"/>
      <c r="ID58" s="348"/>
      <c r="IE58" s="348"/>
      <c r="IF58" s="348"/>
      <c r="IG58" s="348"/>
      <c r="IH58" s="348"/>
      <c r="II58" s="348"/>
      <c r="IJ58" s="348"/>
      <c r="IK58" s="348"/>
      <c r="IL58" s="348"/>
      <c r="IM58" s="348"/>
      <c r="IN58" s="348"/>
      <c r="IO58" s="348"/>
      <c r="IP58" s="348"/>
      <c r="IQ58" s="348"/>
      <c r="IR58" s="348"/>
      <c r="IS58" s="348"/>
      <c r="IT58" s="348"/>
      <c r="IU58" s="348"/>
      <c r="IV58" s="348"/>
    </row>
    <row r="59" spans="1:256" customFormat="1" ht="15" customHeight="1">
      <c r="A59" s="348"/>
      <c r="B59" s="395" t="s">
        <v>444</v>
      </c>
      <c r="C59" s="396">
        <v>0.4</v>
      </c>
      <c r="D59" s="397">
        <v>2796000</v>
      </c>
      <c r="E59" s="398" t="s">
        <v>445</v>
      </c>
      <c r="F59" s="398"/>
      <c r="G59" s="398"/>
      <c r="H59" s="348"/>
      <c r="I59" s="348"/>
      <c r="J59" s="348"/>
      <c r="K59" s="348"/>
      <c r="L59" s="348"/>
      <c r="M59" s="348"/>
      <c r="N59" s="348"/>
      <c r="O59" s="348"/>
      <c r="P59" s="348"/>
      <c r="Q59" s="348"/>
      <c r="R59" s="348"/>
      <c r="S59" s="348"/>
      <c r="T59" s="348"/>
      <c r="U59" s="348"/>
      <c r="V59" s="348"/>
      <c r="W59" s="348"/>
      <c r="X59" s="348"/>
      <c r="Y59" s="348"/>
      <c r="Z59" s="400"/>
      <c r="AA59" s="401"/>
      <c r="AB59" s="402"/>
      <c r="AC59" s="348"/>
      <c r="AD59" s="348"/>
      <c r="AE59" s="348"/>
      <c r="AF59" s="348"/>
      <c r="AG59" s="348"/>
      <c r="AH59" s="348"/>
      <c r="AI59" s="348"/>
      <c r="AJ59" s="348"/>
      <c r="AK59" s="348"/>
      <c r="AL59" s="348"/>
      <c r="AM59" s="348"/>
      <c r="AN59" s="348"/>
      <c r="AO59" s="348"/>
      <c r="AP59" s="348"/>
      <c r="AQ59" s="348"/>
      <c r="AR59" s="348"/>
      <c r="AS59" s="348"/>
      <c r="AT59" s="348"/>
      <c r="AU59" s="348"/>
      <c r="AV59" s="348"/>
      <c r="AW59" s="348"/>
      <c r="AX59" s="348"/>
      <c r="AY59" s="348"/>
      <c r="AZ59" s="348"/>
      <c r="BA59" s="348"/>
      <c r="BB59" s="348"/>
      <c r="BC59" s="348"/>
      <c r="BD59" s="348"/>
      <c r="BE59" s="348"/>
      <c r="BF59" s="348"/>
      <c r="BG59" s="348"/>
      <c r="BH59" s="348"/>
      <c r="BI59" s="348"/>
      <c r="BJ59" s="348"/>
      <c r="BK59" s="348"/>
      <c r="BL59" s="348"/>
      <c r="BM59" s="348"/>
      <c r="BN59" s="348"/>
      <c r="BO59" s="348"/>
      <c r="BP59" s="348"/>
      <c r="BQ59" s="348"/>
      <c r="BR59" s="348"/>
      <c r="BS59" s="348"/>
      <c r="BT59" s="348"/>
      <c r="BU59" s="348"/>
      <c r="BV59" s="348"/>
      <c r="BW59" s="348"/>
      <c r="BX59" s="348"/>
      <c r="BY59" s="348"/>
      <c r="BZ59" s="348"/>
      <c r="CA59" s="348"/>
      <c r="CB59" s="348"/>
      <c r="CC59" s="348"/>
      <c r="CD59" s="348"/>
      <c r="CE59" s="348"/>
      <c r="CF59" s="348"/>
      <c r="CG59" s="348"/>
      <c r="CH59" s="348"/>
      <c r="CI59" s="348"/>
      <c r="CJ59" s="348"/>
      <c r="CK59" s="348"/>
      <c r="CL59" s="348"/>
      <c r="CM59" s="348"/>
      <c r="CN59" s="348"/>
      <c r="CO59" s="348"/>
      <c r="CP59" s="348"/>
      <c r="CQ59" s="348"/>
      <c r="CR59" s="348"/>
      <c r="CS59" s="348"/>
      <c r="CT59" s="348"/>
      <c r="CU59" s="348"/>
      <c r="CV59" s="348"/>
      <c r="CW59" s="348"/>
      <c r="CX59" s="348"/>
      <c r="CY59" s="348"/>
      <c r="CZ59" s="348"/>
      <c r="DA59" s="348"/>
      <c r="DB59" s="348"/>
      <c r="DC59" s="348"/>
      <c r="DD59" s="348"/>
      <c r="DE59" s="348"/>
      <c r="DF59" s="348"/>
      <c r="DG59" s="348"/>
      <c r="DH59" s="348"/>
      <c r="DI59" s="348"/>
      <c r="DJ59" s="348"/>
      <c r="DK59" s="348"/>
      <c r="DL59" s="348"/>
      <c r="DM59" s="348"/>
      <c r="DN59" s="348"/>
      <c r="DO59" s="348"/>
      <c r="DP59" s="348"/>
      <c r="DQ59" s="348"/>
      <c r="DR59" s="348"/>
      <c r="DS59" s="348"/>
      <c r="DT59" s="348"/>
      <c r="DU59" s="348"/>
      <c r="DV59" s="348"/>
      <c r="DW59" s="348"/>
      <c r="DX59" s="348"/>
      <c r="DY59" s="348"/>
      <c r="DZ59" s="348"/>
      <c r="EA59" s="348"/>
      <c r="EB59" s="348"/>
      <c r="EC59" s="348"/>
      <c r="ED59" s="348"/>
      <c r="EE59" s="348"/>
      <c r="EF59" s="348"/>
      <c r="EG59" s="348"/>
      <c r="EH59" s="348"/>
      <c r="EI59" s="348"/>
      <c r="EJ59" s="348"/>
      <c r="EK59" s="348"/>
      <c r="EL59" s="348"/>
      <c r="EM59" s="348"/>
      <c r="EN59" s="348"/>
      <c r="EO59" s="348"/>
      <c r="EP59" s="348"/>
      <c r="EQ59" s="348"/>
      <c r="ER59" s="348"/>
      <c r="ES59" s="348"/>
      <c r="ET59" s="348"/>
      <c r="EU59" s="348"/>
      <c r="EV59" s="348"/>
      <c r="EW59" s="348"/>
      <c r="EX59" s="348"/>
      <c r="EY59" s="348"/>
      <c r="EZ59" s="348"/>
      <c r="FA59" s="348"/>
      <c r="FB59" s="348"/>
      <c r="FC59" s="348"/>
      <c r="FD59" s="348"/>
      <c r="FE59" s="348"/>
      <c r="FF59" s="348"/>
      <c r="FG59" s="348"/>
      <c r="FH59" s="348"/>
      <c r="FI59" s="348"/>
      <c r="FJ59" s="348"/>
      <c r="FK59" s="348"/>
      <c r="FL59" s="348"/>
      <c r="FM59" s="348"/>
      <c r="FN59" s="348"/>
      <c r="FO59" s="348"/>
      <c r="FP59" s="348"/>
      <c r="FQ59" s="348"/>
      <c r="FR59" s="348"/>
      <c r="FS59" s="348"/>
      <c r="FT59" s="348"/>
      <c r="FU59" s="348"/>
      <c r="FV59" s="348"/>
      <c r="FW59" s="348"/>
      <c r="FX59" s="348"/>
      <c r="FY59" s="348"/>
      <c r="FZ59" s="348"/>
      <c r="GA59" s="348"/>
      <c r="GB59" s="348"/>
      <c r="GC59" s="348"/>
      <c r="GD59" s="348"/>
      <c r="GE59" s="348"/>
      <c r="GF59" s="348"/>
      <c r="GG59" s="348"/>
      <c r="GH59" s="348"/>
      <c r="GI59" s="348"/>
      <c r="GJ59" s="348"/>
      <c r="GK59" s="348"/>
      <c r="GL59" s="348"/>
      <c r="GM59" s="348"/>
      <c r="GN59" s="348"/>
      <c r="GO59" s="348"/>
      <c r="GP59" s="348"/>
      <c r="GQ59" s="348"/>
      <c r="GR59" s="348"/>
      <c r="GS59" s="348"/>
      <c r="GT59" s="348"/>
      <c r="GU59" s="348"/>
      <c r="GV59" s="348"/>
      <c r="GW59" s="348"/>
      <c r="GX59" s="348"/>
      <c r="GY59" s="348"/>
      <c r="GZ59" s="348"/>
      <c r="HA59" s="348"/>
      <c r="HB59" s="348"/>
      <c r="HC59" s="348"/>
      <c r="HD59" s="348"/>
      <c r="HE59" s="348"/>
      <c r="HF59" s="348"/>
      <c r="HG59" s="348"/>
      <c r="HH59" s="348"/>
      <c r="HI59" s="348"/>
      <c r="HJ59" s="348"/>
      <c r="HK59" s="348"/>
      <c r="HL59" s="348"/>
      <c r="HM59" s="348"/>
      <c r="HN59" s="348"/>
      <c r="HO59" s="348"/>
      <c r="HP59" s="348"/>
      <c r="HQ59" s="348"/>
      <c r="HR59" s="348"/>
      <c r="HS59" s="348"/>
      <c r="HT59" s="348"/>
      <c r="HU59" s="348"/>
      <c r="HV59" s="348"/>
      <c r="HW59" s="348"/>
      <c r="HX59" s="348"/>
      <c r="HY59" s="348"/>
      <c r="HZ59" s="348"/>
      <c r="IA59" s="348"/>
      <c r="IB59" s="348"/>
      <c r="IC59" s="348"/>
      <c r="ID59" s="348"/>
      <c r="IE59" s="348"/>
      <c r="IF59" s="348"/>
      <c r="IG59" s="348"/>
      <c r="IH59" s="348"/>
      <c r="II59" s="348"/>
      <c r="IJ59" s="348"/>
      <c r="IK59" s="348"/>
      <c r="IL59" s="348"/>
      <c r="IM59" s="348"/>
      <c r="IN59" s="348"/>
      <c r="IO59" s="348"/>
      <c r="IP59" s="348"/>
      <c r="IQ59" s="348"/>
      <c r="IR59" s="348"/>
      <c r="IS59" s="348"/>
      <c r="IT59" s="348"/>
      <c r="IU59" s="348"/>
      <c r="IV59" s="348"/>
    </row>
    <row r="60" spans="1:256" customFormat="1" ht="15" customHeight="1">
      <c r="A60" s="348"/>
      <c r="B60" s="395" t="s">
        <v>446</v>
      </c>
      <c r="C60" s="396">
        <v>0.45</v>
      </c>
      <c r="D60" s="397">
        <v>4796000</v>
      </c>
      <c r="E60" s="398" t="s">
        <v>447</v>
      </c>
      <c r="F60" s="398"/>
      <c r="G60" s="398"/>
      <c r="H60" s="348"/>
      <c r="I60" s="348"/>
      <c r="J60" s="348"/>
      <c r="K60" s="348"/>
      <c r="L60" s="348"/>
      <c r="M60" s="348"/>
      <c r="N60" s="348"/>
      <c r="O60" s="348"/>
      <c r="P60" s="348"/>
      <c r="Q60" s="348"/>
      <c r="R60" s="348"/>
      <c r="S60" s="348"/>
      <c r="T60" s="348"/>
      <c r="U60" s="348"/>
      <c r="V60" s="348"/>
      <c r="W60" s="348"/>
      <c r="X60" s="348"/>
      <c r="Y60" s="348"/>
      <c r="Z60" s="400"/>
      <c r="AA60" s="401"/>
      <c r="AB60" s="402"/>
      <c r="AC60" s="348"/>
      <c r="AD60" s="348"/>
      <c r="AE60" s="348"/>
      <c r="AF60" s="348"/>
      <c r="AG60" s="348"/>
      <c r="AH60" s="348"/>
      <c r="AI60" s="348"/>
      <c r="AJ60" s="348"/>
      <c r="AK60" s="348"/>
      <c r="AL60" s="348"/>
      <c r="AM60" s="348"/>
      <c r="AN60" s="348"/>
      <c r="AO60" s="348"/>
      <c r="AP60" s="348"/>
      <c r="AQ60" s="348"/>
      <c r="AR60" s="348"/>
      <c r="AS60" s="348"/>
      <c r="AT60" s="348"/>
      <c r="AU60" s="348"/>
      <c r="AV60" s="348"/>
      <c r="AW60" s="348"/>
      <c r="AX60" s="348"/>
      <c r="AY60" s="348"/>
      <c r="AZ60" s="348"/>
      <c r="BA60" s="348"/>
      <c r="BB60" s="348"/>
      <c r="BC60" s="348"/>
      <c r="BD60" s="348"/>
      <c r="BE60" s="348"/>
      <c r="BF60" s="348"/>
      <c r="BG60" s="348"/>
      <c r="BH60" s="348"/>
      <c r="BI60" s="348"/>
      <c r="BJ60" s="348"/>
      <c r="BK60" s="348"/>
      <c r="BL60" s="348"/>
      <c r="BM60" s="348"/>
      <c r="BN60" s="348"/>
      <c r="BO60" s="348"/>
      <c r="BP60" s="348"/>
      <c r="BQ60" s="348"/>
      <c r="BR60" s="348"/>
      <c r="BS60" s="348"/>
      <c r="BT60" s="348"/>
      <c r="BU60" s="348"/>
      <c r="BV60" s="348"/>
      <c r="BW60" s="348"/>
      <c r="BX60" s="348"/>
      <c r="BY60" s="348"/>
      <c r="BZ60" s="348"/>
      <c r="CA60" s="348"/>
      <c r="CB60" s="348"/>
      <c r="CC60" s="348"/>
      <c r="CD60" s="348"/>
      <c r="CE60" s="348"/>
      <c r="CF60" s="348"/>
      <c r="CG60" s="348"/>
      <c r="CH60" s="348"/>
      <c r="CI60" s="348"/>
      <c r="CJ60" s="348"/>
      <c r="CK60" s="348"/>
      <c r="CL60" s="348"/>
      <c r="CM60" s="348"/>
      <c r="CN60" s="348"/>
      <c r="CO60" s="348"/>
      <c r="CP60" s="348"/>
      <c r="CQ60" s="348"/>
      <c r="CR60" s="348"/>
      <c r="CS60" s="348"/>
      <c r="CT60" s="348"/>
      <c r="CU60" s="348"/>
      <c r="CV60" s="348"/>
      <c r="CW60" s="348"/>
      <c r="CX60" s="348"/>
      <c r="CY60" s="348"/>
      <c r="CZ60" s="348"/>
      <c r="DA60" s="348"/>
      <c r="DB60" s="348"/>
      <c r="DC60" s="348"/>
      <c r="DD60" s="348"/>
      <c r="DE60" s="348"/>
      <c r="DF60" s="348"/>
      <c r="DG60" s="348"/>
      <c r="DH60" s="348"/>
      <c r="DI60" s="348"/>
      <c r="DJ60" s="348"/>
      <c r="DK60" s="348"/>
      <c r="DL60" s="348"/>
      <c r="DM60" s="348"/>
      <c r="DN60" s="348"/>
      <c r="DO60" s="348"/>
      <c r="DP60" s="348"/>
      <c r="DQ60" s="348"/>
      <c r="DR60" s="348"/>
      <c r="DS60" s="348"/>
      <c r="DT60" s="348"/>
      <c r="DU60" s="348"/>
      <c r="DV60" s="348"/>
      <c r="DW60" s="348"/>
      <c r="DX60" s="348"/>
      <c r="DY60" s="348"/>
      <c r="DZ60" s="348"/>
      <c r="EA60" s="348"/>
      <c r="EB60" s="348"/>
      <c r="EC60" s="348"/>
      <c r="ED60" s="348"/>
      <c r="EE60" s="348"/>
      <c r="EF60" s="348"/>
      <c r="EG60" s="348"/>
      <c r="EH60" s="348"/>
      <c r="EI60" s="348"/>
      <c r="EJ60" s="348"/>
      <c r="EK60" s="348"/>
      <c r="EL60" s="348"/>
      <c r="EM60" s="348"/>
      <c r="EN60" s="348"/>
      <c r="EO60" s="348"/>
      <c r="EP60" s="348"/>
      <c r="EQ60" s="348"/>
      <c r="ER60" s="348"/>
      <c r="ES60" s="348"/>
      <c r="ET60" s="348"/>
      <c r="EU60" s="348"/>
      <c r="EV60" s="348"/>
      <c r="EW60" s="348"/>
      <c r="EX60" s="348"/>
      <c r="EY60" s="348"/>
      <c r="EZ60" s="348"/>
      <c r="FA60" s="348"/>
      <c r="FB60" s="348"/>
      <c r="FC60" s="348"/>
      <c r="FD60" s="348"/>
      <c r="FE60" s="348"/>
      <c r="FF60" s="348"/>
      <c r="FG60" s="348"/>
      <c r="FH60" s="348"/>
      <c r="FI60" s="348"/>
      <c r="FJ60" s="348"/>
      <c r="FK60" s="348"/>
      <c r="FL60" s="348"/>
      <c r="FM60" s="348"/>
      <c r="FN60" s="348"/>
      <c r="FO60" s="348"/>
      <c r="FP60" s="348"/>
      <c r="FQ60" s="348"/>
      <c r="FR60" s="348"/>
      <c r="FS60" s="348"/>
      <c r="FT60" s="348"/>
      <c r="FU60" s="348"/>
      <c r="FV60" s="348"/>
      <c r="FW60" s="348"/>
      <c r="FX60" s="348"/>
      <c r="FY60" s="348"/>
      <c r="FZ60" s="348"/>
      <c r="GA60" s="348"/>
      <c r="GB60" s="348"/>
      <c r="GC60" s="348"/>
      <c r="GD60" s="348"/>
      <c r="GE60" s="348"/>
      <c r="GF60" s="348"/>
      <c r="GG60" s="348"/>
      <c r="GH60" s="348"/>
      <c r="GI60" s="348"/>
      <c r="GJ60" s="348"/>
      <c r="GK60" s="348"/>
      <c r="GL60" s="348"/>
      <c r="GM60" s="348"/>
      <c r="GN60" s="348"/>
      <c r="GO60" s="348"/>
      <c r="GP60" s="348"/>
      <c r="GQ60" s="348"/>
      <c r="GR60" s="348"/>
      <c r="GS60" s="348"/>
      <c r="GT60" s="348"/>
      <c r="GU60" s="348"/>
      <c r="GV60" s="348"/>
      <c r="GW60" s="348"/>
      <c r="GX60" s="348"/>
      <c r="GY60" s="348"/>
      <c r="GZ60" s="348"/>
      <c r="HA60" s="348"/>
      <c r="HB60" s="348"/>
      <c r="HC60" s="348"/>
      <c r="HD60" s="348"/>
      <c r="HE60" s="348"/>
      <c r="HF60" s="348"/>
      <c r="HG60" s="348"/>
      <c r="HH60" s="348"/>
      <c r="HI60" s="348"/>
      <c r="HJ60" s="348"/>
      <c r="HK60" s="348"/>
      <c r="HL60" s="348"/>
      <c r="HM60" s="348"/>
      <c r="HN60" s="348"/>
      <c r="HO60" s="348"/>
      <c r="HP60" s="348"/>
      <c r="HQ60" s="348"/>
      <c r="HR60" s="348"/>
      <c r="HS60" s="348"/>
      <c r="HT60" s="348"/>
      <c r="HU60" s="348"/>
      <c r="HV60" s="348"/>
      <c r="HW60" s="348"/>
      <c r="HX60" s="348"/>
      <c r="HY60" s="348"/>
      <c r="HZ60" s="348"/>
      <c r="IA60" s="348"/>
      <c r="IB60" s="348"/>
      <c r="IC60" s="348"/>
      <c r="ID60" s="348"/>
      <c r="IE60" s="348"/>
      <c r="IF60" s="348"/>
      <c r="IG60" s="348"/>
      <c r="IH60" s="348"/>
      <c r="II60" s="348"/>
      <c r="IJ60" s="348"/>
      <c r="IK60" s="348"/>
      <c r="IL60" s="348"/>
      <c r="IM60" s="348"/>
      <c r="IN60" s="348"/>
      <c r="IO60" s="348"/>
      <c r="IP60" s="348"/>
      <c r="IQ60" s="348"/>
      <c r="IR60" s="348"/>
      <c r="IS60" s="348"/>
      <c r="IT60" s="348"/>
      <c r="IU60" s="348"/>
      <c r="IV60" s="348"/>
    </row>
    <row r="61" spans="1:256" customFormat="1" ht="15" customHeight="1">
      <c r="A61" s="348"/>
      <c r="B61" s="348" t="s">
        <v>448</v>
      </c>
      <c r="C61" s="348"/>
      <c r="D61" s="348"/>
      <c r="E61" s="348"/>
      <c r="F61" s="348"/>
      <c r="G61" s="348"/>
      <c r="H61" s="348"/>
      <c r="I61" s="348"/>
      <c r="J61" s="348"/>
      <c r="K61" s="348"/>
      <c r="L61" s="348"/>
      <c r="M61" s="348"/>
      <c r="N61" s="348"/>
      <c r="O61" s="348"/>
      <c r="P61" s="348"/>
      <c r="Q61" s="348"/>
      <c r="R61" s="348"/>
      <c r="S61" s="348"/>
      <c r="T61" s="348"/>
      <c r="U61" s="348"/>
      <c r="V61" s="348"/>
      <c r="W61" s="348"/>
      <c r="X61" s="348"/>
      <c r="Y61" s="348"/>
      <c r="Z61" s="400"/>
      <c r="AA61" s="401"/>
      <c r="AB61" s="402"/>
      <c r="AC61" s="348"/>
      <c r="AD61" s="348"/>
      <c r="AE61" s="348"/>
      <c r="AF61" s="348"/>
      <c r="AG61" s="348"/>
      <c r="AH61" s="348"/>
      <c r="AI61" s="348"/>
      <c r="AJ61" s="348"/>
      <c r="AK61" s="348"/>
      <c r="AL61" s="348"/>
      <c r="AM61" s="348"/>
      <c r="AN61" s="348"/>
      <c r="AO61" s="348"/>
      <c r="AP61" s="348"/>
      <c r="AQ61" s="348"/>
      <c r="AR61" s="348"/>
      <c r="AS61" s="348"/>
      <c r="AT61" s="348"/>
      <c r="AU61" s="348"/>
      <c r="AV61" s="348"/>
      <c r="AW61" s="348"/>
      <c r="AX61" s="348"/>
      <c r="AY61" s="348"/>
      <c r="AZ61" s="348"/>
      <c r="BA61" s="348"/>
      <c r="BB61" s="348"/>
      <c r="BC61" s="348"/>
      <c r="BD61" s="348"/>
      <c r="BE61" s="348"/>
      <c r="BF61" s="348"/>
      <c r="BG61" s="348"/>
      <c r="BH61" s="348"/>
      <c r="BI61" s="348"/>
      <c r="BJ61" s="348"/>
      <c r="BK61" s="348"/>
      <c r="BL61" s="348"/>
      <c r="BM61" s="348"/>
      <c r="BN61" s="348"/>
      <c r="BO61" s="348"/>
      <c r="BP61" s="348"/>
      <c r="BQ61" s="348"/>
      <c r="BR61" s="348"/>
      <c r="BS61" s="348"/>
      <c r="BT61" s="348"/>
      <c r="BU61" s="348"/>
      <c r="BV61" s="348"/>
      <c r="BW61" s="348"/>
      <c r="BX61" s="348"/>
      <c r="BY61" s="348"/>
      <c r="BZ61" s="348"/>
      <c r="CA61" s="348"/>
      <c r="CB61" s="348"/>
      <c r="CC61" s="348"/>
      <c r="CD61" s="348"/>
      <c r="CE61" s="348"/>
      <c r="CF61" s="348"/>
      <c r="CG61" s="348"/>
      <c r="CH61" s="348"/>
      <c r="CI61" s="348"/>
      <c r="CJ61" s="348"/>
      <c r="CK61" s="348"/>
      <c r="CL61" s="348"/>
      <c r="CM61" s="348"/>
      <c r="CN61" s="348"/>
      <c r="CO61" s="348"/>
      <c r="CP61" s="348"/>
      <c r="CQ61" s="348"/>
      <c r="CR61" s="348"/>
      <c r="CS61" s="348"/>
      <c r="CT61" s="348"/>
      <c r="CU61" s="348"/>
      <c r="CV61" s="348"/>
      <c r="CW61" s="348"/>
      <c r="CX61" s="348"/>
      <c r="CY61" s="348"/>
      <c r="CZ61" s="348"/>
      <c r="DA61" s="348"/>
      <c r="DB61" s="348"/>
      <c r="DC61" s="348"/>
      <c r="DD61" s="348"/>
      <c r="DE61" s="348"/>
      <c r="DF61" s="348"/>
      <c r="DG61" s="348"/>
      <c r="DH61" s="348"/>
      <c r="DI61" s="348"/>
      <c r="DJ61" s="348"/>
      <c r="DK61" s="348"/>
      <c r="DL61" s="348"/>
      <c r="DM61" s="348"/>
      <c r="DN61" s="348"/>
      <c r="DO61" s="348"/>
      <c r="DP61" s="348"/>
      <c r="DQ61" s="348"/>
      <c r="DR61" s="348"/>
      <c r="DS61" s="348"/>
      <c r="DT61" s="348"/>
      <c r="DU61" s="348"/>
      <c r="DV61" s="348"/>
      <c r="DW61" s="348"/>
      <c r="DX61" s="348"/>
      <c r="DY61" s="348"/>
      <c r="DZ61" s="348"/>
      <c r="EA61" s="348"/>
      <c r="EB61" s="348"/>
      <c r="EC61" s="348"/>
      <c r="ED61" s="348"/>
      <c r="EE61" s="348"/>
      <c r="EF61" s="348"/>
      <c r="EG61" s="348"/>
      <c r="EH61" s="348"/>
      <c r="EI61" s="348"/>
      <c r="EJ61" s="348"/>
      <c r="EK61" s="348"/>
      <c r="EL61" s="348"/>
      <c r="EM61" s="348"/>
      <c r="EN61" s="348"/>
      <c r="EO61" s="348"/>
      <c r="EP61" s="348"/>
      <c r="EQ61" s="348"/>
      <c r="ER61" s="348"/>
      <c r="ES61" s="348"/>
      <c r="ET61" s="348"/>
      <c r="EU61" s="348"/>
      <c r="EV61" s="348"/>
      <c r="EW61" s="348"/>
      <c r="EX61" s="348"/>
      <c r="EY61" s="348"/>
      <c r="EZ61" s="348"/>
      <c r="FA61" s="348"/>
      <c r="FB61" s="348"/>
      <c r="FC61" s="348"/>
      <c r="FD61" s="348"/>
      <c r="FE61" s="348"/>
      <c r="FF61" s="348"/>
      <c r="FG61" s="348"/>
      <c r="FH61" s="348"/>
      <c r="FI61" s="348"/>
      <c r="FJ61" s="348"/>
      <c r="FK61" s="348"/>
      <c r="FL61" s="348"/>
      <c r="FM61" s="348"/>
      <c r="FN61" s="348"/>
      <c r="FO61" s="348"/>
      <c r="FP61" s="348"/>
      <c r="FQ61" s="348"/>
      <c r="FR61" s="348"/>
      <c r="FS61" s="348"/>
      <c r="FT61" s="348"/>
      <c r="FU61" s="348"/>
      <c r="FV61" s="348"/>
      <c r="FW61" s="348"/>
      <c r="FX61" s="348"/>
      <c r="FY61" s="348"/>
      <c r="FZ61" s="348"/>
      <c r="GA61" s="348"/>
      <c r="GB61" s="348"/>
      <c r="GC61" s="348"/>
      <c r="GD61" s="348"/>
      <c r="GE61" s="348"/>
      <c r="GF61" s="348"/>
      <c r="GG61" s="348"/>
      <c r="GH61" s="348"/>
      <c r="GI61" s="348"/>
      <c r="GJ61" s="348"/>
      <c r="GK61" s="348"/>
      <c r="GL61" s="348"/>
      <c r="GM61" s="348"/>
      <c r="GN61" s="348"/>
      <c r="GO61" s="348"/>
      <c r="GP61" s="348"/>
      <c r="GQ61" s="348"/>
      <c r="GR61" s="348"/>
      <c r="GS61" s="348"/>
      <c r="GT61" s="348"/>
      <c r="GU61" s="348"/>
      <c r="GV61" s="348"/>
      <c r="GW61" s="348"/>
      <c r="GX61" s="348"/>
      <c r="GY61" s="348"/>
      <c r="GZ61" s="348"/>
      <c r="HA61" s="348"/>
      <c r="HB61" s="348"/>
      <c r="HC61" s="348"/>
      <c r="HD61" s="348"/>
      <c r="HE61" s="348"/>
      <c r="HF61" s="348"/>
      <c r="HG61" s="348"/>
      <c r="HH61" s="348"/>
      <c r="HI61" s="348"/>
      <c r="HJ61" s="348"/>
      <c r="HK61" s="348"/>
      <c r="HL61" s="348"/>
      <c r="HM61" s="348"/>
      <c r="HN61" s="348"/>
      <c r="HO61" s="348"/>
      <c r="HP61" s="348"/>
      <c r="HQ61" s="348"/>
      <c r="HR61" s="348"/>
      <c r="HS61" s="348"/>
      <c r="HT61" s="348"/>
      <c r="HU61" s="348"/>
      <c r="HV61" s="348"/>
      <c r="HW61" s="348"/>
      <c r="HX61" s="348"/>
      <c r="HY61" s="348"/>
      <c r="HZ61" s="348"/>
      <c r="IA61" s="348"/>
      <c r="IB61" s="348"/>
      <c r="IC61" s="348"/>
      <c r="ID61" s="348"/>
      <c r="IE61" s="348"/>
      <c r="IF61" s="348"/>
      <c r="IG61" s="348"/>
      <c r="IH61" s="348"/>
      <c r="II61" s="348"/>
      <c r="IJ61" s="348"/>
      <c r="IK61" s="348"/>
      <c r="IL61" s="348"/>
      <c r="IM61" s="348"/>
      <c r="IN61" s="348"/>
      <c r="IO61" s="348"/>
      <c r="IP61" s="348"/>
      <c r="IQ61" s="348"/>
      <c r="IR61" s="348"/>
      <c r="IS61" s="348"/>
      <c r="IT61" s="348"/>
      <c r="IU61" s="348"/>
      <c r="IV61" s="348"/>
    </row>
    <row r="62" spans="1:256" customFormat="1" ht="15" customHeight="1" thickBot="1">
      <c r="A62" s="348"/>
      <c r="B62" s="348"/>
      <c r="C62" s="348"/>
      <c r="D62" s="348"/>
      <c r="E62" s="348"/>
      <c r="F62" s="348"/>
      <c r="G62" s="348"/>
      <c r="H62" s="348"/>
      <c r="I62" s="348"/>
      <c r="J62" s="348"/>
      <c r="K62" s="348"/>
      <c r="L62" s="348"/>
      <c r="M62" s="348"/>
      <c r="N62" s="348"/>
      <c r="O62" s="348"/>
      <c r="P62" s="348"/>
      <c r="Q62" s="348"/>
      <c r="R62" s="348"/>
      <c r="S62" s="348"/>
      <c r="T62" s="348"/>
      <c r="U62" s="348"/>
      <c r="V62" s="348"/>
      <c r="W62" s="348"/>
      <c r="X62" s="348"/>
      <c r="Y62" s="348"/>
      <c r="Z62" s="400"/>
      <c r="AA62" s="401"/>
      <c r="AB62" s="402"/>
      <c r="AC62" s="348"/>
      <c r="AD62" s="348"/>
      <c r="AE62" s="348"/>
      <c r="AF62" s="348"/>
      <c r="AG62" s="348"/>
      <c r="AH62" s="348"/>
      <c r="AI62" s="348"/>
      <c r="AJ62" s="348"/>
      <c r="AK62" s="348"/>
      <c r="AL62" s="348"/>
      <c r="AM62" s="348"/>
      <c r="AN62" s="348"/>
      <c r="AO62" s="348"/>
      <c r="AP62" s="348"/>
      <c r="AQ62" s="348"/>
      <c r="AR62" s="348"/>
      <c r="AS62" s="348"/>
      <c r="AT62" s="348"/>
      <c r="AU62" s="348"/>
      <c r="AV62" s="348"/>
      <c r="AW62" s="348"/>
      <c r="AX62" s="348"/>
      <c r="AY62" s="348"/>
      <c r="AZ62" s="348"/>
      <c r="BA62" s="348"/>
      <c r="BB62" s="348"/>
      <c r="BC62" s="348"/>
      <c r="BD62" s="348"/>
      <c r="BE62" s="348"/>
      <c r="BF62" s="348"/>
      <c r="BG62" s="348"/>
      <c r="BH62" s="348"/>
      <c r="BI62" s="348"/>
      <c r="BJ62" s="348"/>
      <c r="BK62" s="348"/>
      <c r="BL62" s="348"/>
      <c r="BM62" s="348"/>
      <c r="BN62" s="348"/>
      <c r="BO62" s="348"/>
      <c r="BP62" s="348"/>
      <c r="BQ62" s="348"/>
      <c r="BR62" s="348"/>
      <c r="BS62" s="348"/>
      <c r="BT62" s="348"/>
      <c r="BU62" s="348"/>
      <c r="BV62" s="348"/>
      <c r="BW62" s="348"/>
      <c r="BX62" s="348"/>
      <c r="BY62" s="348"/>
      <c r="BZ62" s="348"/>
      <c r="CA62" s="348"/>
      <c r="CB62" s="348"/>
      <c r="CC62" s="348"/>
      <c r="CD62" s="348"/>
      <c r="CE62" s="348"/>
      <c r="CF62" s="348"/>
      <c r="CG62" s="348"/>
      <c r="CH62" s="348"/>
      <c r="CI62" s="348"/>
      <c r="CJ62" s="348"/>
      <c r="CK62" s="348"/>
      <c r="CL62" s="348"/>
      <c r="CM62" s="348"/>
      <c r="CN62" s="348"/>
      <c r="CO62" s="348"/>
      <c r="CP62" s="348"/>
      <c r="CQ62" s="348"/>
      <c r="CR62" s="348"/>
      <c r="CS62" s="348"/>
      <c r="CT62" s="348"/>
      <c r="CU62" s="348"/>
      <c r="CV62" s="348"/>
      <c r="CW62" s="348"/>
      <c r="CX62" s="348"/>
      <c r="CY62" s="348"/>
      <c r="CZ62" s="348"/>
      <c r="DA62" s="348"/>
      <c r="DB62" s="348"/>
      <c r="DC62" s="348"/>
      <c r="DD62" s="348"/>
      <c r="DE62" s="348"/>
      <c r="DF62" s="348"/>
      <c r="DG62" s="348"/>
      <c r="DH62" s="348"/>
      <c r="DI62" s="348"/>
      <c r="DJ62" s="348"/>
      <c r="DK62" s="348"/>
      <c r="DL62" s="348"/>
      <c r="DM62" s="348"/>
      <c r="DN62" s="348"/>
      <c r="DO62" s="348"/>
      <c r="DP62" s="348"/>
      <c r="DQ62" s="348"/>
      <c r="DR62" s="348"/>
      <c r="DS62" s="348"/>
      <c r="DT62" s="348"/>
      <c r="DU62" s="348"/>
      <c r="DV62" s="348"/>
      <c r="DW62" s="348"/>
      <c r="DX62" s="348"/>
      <c r="DY62" s="348"/>
      <c r="DZ62" s="348"/>
      <c r="EA62" s="348"/>
      <c r="EB62" s="348"/>
      <c r="EC62" s="348"/>
      <c r="ED62" s="348"/>
      <c r="EE62" s="348"/>
      <c r="EF62" s="348"/>
      <c r="EG62" s="348"/>
      <c r="EH62" s="348"/>
      <c r="EI62" s="348"/>
      <c r="EJ62" s="348"/>
      <c r="EK62" s="348"/>
      <c r="EL62" s="348"/>
      <c r="EM62" s="348"/>
      <c r="EN62" s="348"/>
      <c r="EO62" s="348"/>
      <c r="EP62" s="348"/>
      <c r="EQ62" s="348"/>
      <c r="ER62" s="348"/>
      <c r="ES62" s="348"/>
      <c r="ET62" s="348"/>
      <c r="EU62" s="348"/>
      <c r="EV62" s="348"/>
      <c r="EW62" s="348"/>
      <c r="EX62" s="348"/>
      <c r="EY62" s="348"/>
      <c r="EZ62" s="348"/>
      <c r="FA62" s="348"/>
      <c r="FB62" s="348"/>
      <c r="FC62" s="348"/>
      <c r="FD62" s="348"/>
      <c r="FE62" s="348"/>
      <c r="FF62" s="348"/>
      <c r="FG62" s="348"/>
      <c r="FH62" s="348"/>
      <c r="FI62" s="348"/>
      <c r="FJ62" s="348"/>
      <c r="FK62" s="348"/>
      <c r="FL62" s="348"/>
      <c r="FM62" s="348"/>
      <c r="FN62" s="348"/>
      <c r="FO62" s="348"/>
      <c r="FP62" s="348"/>
      <c r="FQ62" s="348"/>
      <c r="FR62" s="348"/>
      <c r="FS62" s="348"/>
      <c r="FT62" s="348"/>
      <c r="FU62" s="348"/>
      <c r="FV62" s="348"/>
      <c r="FW62" s="348"/>
      <c r="FX62" s="348"/>
      <c r="FY62" s="348"/>
      <c r="FZ62" s="348"/>
      <c r="GA62" s="348"/>
      <c r="GB62" s="348"/>
      <c r="GC62" s="348"/>
      <c r="GD62" s="348"/>
      <c r="GE62" s="348"/>
      <c r="GF62" s="348"/>
      <c r="GG62" s="348"/>
      <c r="GH62" s="348"/>
      <c r="GI62" s="348"/>
      <c r="GJ62" s="348"/>
      <c r="GK62" s="348"/>
      <c r="GL62" s="348"/>
      <c r="GM62" s="348"/>
      <c r="GN62" s="348"/>
      <c r="GO62" s="348"/>
      <c r="GP62" s="348"/>
      <c r="GQ62" s="348"/>
      <c r="GR62" s="348"/>
      <c r="GS62" s="348"/>
      <c r="GT62" s="348"/>
      <c r="GU62" s="348"/>
      <c r="GV62" s="348"/>
      <c r="GW62" s="348"/>
      <c r="GX62" s="348"/>
      <c r="GY62" s="348"/>
      <c r="GZ62" s="348"/>
      <c r="HA62" s="348"/>
      <c r="HB62" s="348"/>
      <c r="HC62" s="348"/>
      <c r="HD62" s="348"/>
      <c r="HE62" s="348"/>
      <c r="HF62" s="348"/>
      <c r="HG62" s="348"/>
      <c r="HH62" s="348"/>
      <c r="HI62" s="348"/>
      <c r="HJ62" s="348"/>
      <c r="HK62" s="348"/>
      <c r="HL62" s="348"/>
      <c r="HM62" s="348"/>
      <c r="HN62" s="348"/>
      <c r="HO62" s="348"/>
      <c r="HP62" s="348"/>
      <c r="HQ62" s="348"/>
      <c r="HR62" s="348"/>
      <c r="HS62" s="348"/>
      <c r="HT62" s="348"/>
      <c r="HU62" s="348"/>
      <c r="HV62" s="348"/>
      <c r="HW62" s="348"/>
      <c r="HX62" s="348"/>
      <c r="HY62" s="348"/>
      <c r="HZ62" s="348"/>
      <c r="IA62" s="348"/>
      <c r="IB62" s="348"/>
      <c r="IC62" s="348"/>
      <c r="ID62" s="348"/>
      <c r="IE62" s="348"/>
      <c r="IF62" s="348"/>
      <c r="IG62" s="348"/>
      <c r="IH62" s="348"/>
      <c r="II62" s="348"/>
      <c r="IJ62" s="348"/>
      <c r="IK62" s="348"/>
      <c r="IL62" s="348"/>
      <c r="IM62" s="348"/>
      <c r="IN62" s="348"/>
      <c r="IO62" s="348"/>
      <c r="IP62" s="348"/>
      <c r="IQ62" s="348"/>
      <c r="IR62" s="348"/>
      <c r="IS62" s="348"/>
      <c r="IT62" s="348"/>
      <c r="IU62" s="348"/>
      <c r="IV62" s="348"/>
    </row>
    <row r="63" spans="1:256" customFormat="1" ht="5.0999999999999996" customHeight="1">
      <c r="A63" s="348"/>
      <c r="B63" s="403"/>
      <c r="C63" s="403"/>
      <c r="D63" s="403"/>
      <c r="E63" s="403"/>
      <c r="F63" s="403"/>
      <c r="G63" s="403"/>
      <c r="H63" s="348"/>
      <c r="I63" s="348"/>
      <c r="J63" s="348"/>
      <c r="K63" s="348"/>
      <c r="L63" s="348"/>
      <c r="M63" s="348"/>
      <c r="N63" s="348"/>
      <c r="O63" s="348"/>
      <c r="P63" s="348"/>
      <c r="Q63" s="348"/>
      <c r="R63" s="348"/>
      <c r="S63" s="348"/>
      <c r="T63" s="348"/>
      <c r="U63" s="348"/>
      <c r="V63" s="348"/>
      <c r="W63" s="348"/>
      <c r="X63" s="348"/>
      <c r="Y63" s="348"/>
      <c r="Z63" s="348"/>
      <c r="AA63" s="348"/>
      <c r="AB63" s="348"/>
      <c r="AC63" s="348"/>
      <c r="AD63" s="348"/>
      <c r="AE63" s="348"/>
      <c r="AF63" s="348"/>
      <c r="AG63" s="348"/>
      <c r="AH63" s="348"/>
      <c r="AI63" s="348"/>
      <c r="AJ63" s="348"/>
      <c r="AK63" s="348"/>
      <c r="AL63" s="348"/>
      <c r="AM63" s="348"/>
      <c r="AN63" s="348"/>
      <c r="AO63" s="348"/>
      <c r="AP63" s="348"/>
      <c r="AQ63" s="348"/>
      <c r="AR63" s="348"/>
      <c r="AS63" s="348"/>
      <c r="AT63" s="348"/>
      <c r="AU63" s="348"/>
      <c r="AV63" s="348"/>
      <c r="AW63" s="348"/>
      <c r="AX63" s="348"/>
      <c r="AY63" s="348"/>
      <c r="AZ63" s="348"/>
      <c r="BA63" s="348"/>
      <c r="BB63" s="348"/>
      <c r="BC63" s="348"/>
      <c r="BD63" s="348"/>
      <c r="BE63" s="348"/>
      <c r="BF63" s="348"/>
      <c r="BG63" s="348"/>
      <c r="BH63" s="348"/>
      <c r="BI63" s="348"/>
      <c r="BJ63" s="348"/>
      <c r="BK63" s="348"/>
      <c r="BL63" s="348"/>
      <c r="BM63" s="348"/>
      <c r="BN63" s="348"/>
      <c r="BO63" s="348"/>
      <c r="BP63" s="348"/>
      <c r="BQ63" s="348"/>
      <c r="BR63" s="348"/>
      <c r="BS63" s="348"/>
      <c r="BT63" s="348"/>
      <c r="BU63" s="348"/>
      <c r="BV63" s="348"/>
      <c r="BW63" s="348"/>
      <c r="BX63" s="348"/>
      <c r="BY63" s="348"/>
      <c r="BZ63" s="348"/>
      <c r="CA63" s="348"/>
      <c r="CB63" s="348"/>
      <c r="CC63" s="348"/>
      <c r="CD63" s="348"/>
      <c r="CE63" s="348"/>
      <c r="CF63" s="348"/>
      <c r="CG63" s="348"/>
      <c r="CH63" s="348"/>
      <c r="CI63" s="348"/>
      <c r="CJ63" s="348"/>
      <c r="CK63" s="348"/>
      <c r="CL63" s="348"/>
      <c r="CM63" s="348"/>
      <c r="CN63" s="348"/>
      <c r="CO63" s="348"/>
      <c r="CP63" s="348"/>
      <c r="CQ63" s="348"/>
      <c r="CR63" s="348"/>
      <c r="CS63" s="348"/>
      <c r="CT63" s="348"/>
      <c r="CU63" s="348"/>
      <c r="CV63" s="348"/>
      <c r="CW63" s="348"/>
      <c r="CX63" s="348"/>
      <c r="CY63" s="348"/>
      <c r="CZ63" s="348"/>
      <c r="DA63" s="348"/>
      <c r="DB63" s="348"/>
      <c r="DC63" s="348"/>
      <c r="DD63" s="348"/>
      <c r="DE63" s="348"/>
      <c r="DF63" s="348"/>
      <c r="DG63" s="348"/>
      <c r="DH63" s="348"/>
      <c r="DI63" s="348"/>
      <c r="DJ63" s="348"/>
      <c r="DK63" s="348"/>
      <c r="DL63" s="348"/>
      <c r="DM63" s="348"/>
      <c r="DN63" s="348"/>
      <c r="DO63" s="348"/>
      <c r="DP63" s="348"/>
      <c r="DQ63" s="348"/>
      <c r="DR63" s="348"/>
      <c r="DS63" s="348"/>
      <c r="DT63" s="348"/>
      <c r="DU63" s="348"/>
      <c r="DV63" s="348"/>
      <c r="DW63" s="348"/>
      <c r="DX63" s="348"/>
      <c r="DY63" s="348"/>
      <c r="DZ63" s="348"/>
      <c r="EA63" s="348"/>
      <c r="EB63" s="348"/>
      <c r="EC63" s="348"/>
      <c r="ED63" s="348"/>
      <c r="EE63" s="348"/>
      <c r="EF63" s="348"/>
      <c r="EG63" s="348"/>
      <c r="EH63" s="348"/>
      <c r="EI63" s="348"/>
      <c r="EJ63" s="348"/>
      <c r="EK63" s="348"/>
      <c r="EL63" s="348"/>
      <c r="EM63" s="348"/>
      <c r="EN63" s="348"/>
      <c r="EO63" s="348"/>
      <c r="EP63" s="348"/>
      <c r="EQ63" s="348"/>
      <c r="ER63" s="348"/>
      <c r="ES63" s="348"/>
      <c r="ET63" s="348"/>
      <c r="EU63" s="348"/>
      <c r="EV63" s="348"/>
      <c r="EW63" s="348"/>
      <c r="EX63" s="348"/>
      <c r="EY63" s="348"/>
      <c r="EZ63" s="348"/>
      <c r="FA63" s="348"/>
      <c r="FB63" s="348"/>
      <c r="FC63" s="348"/>
      <c r="FD63" s="348"/>
      <c r="FE63" s="348"/>
      <c r="FF63" s="348"/>
      <c r="FG63" s="348"/>
      <c r="FH63" s="348"/>
      <c r="FI63" s="348"/>
      <c r="FJ63" s="348"/>
      <c r="FK63" s="348"/>
      <c r="FL63" s="348"/>
      <c r="FM63" s="348"/>
      <c r="FN63" s="348"/>
      <c r="FO63" s="348"/>
      <c r="FP63" s="348"/>
      <c r="FQ63" s="348"/>
      <c r="FR63" s="348"/>
      <c r="FS63" s="348"/>
      <c r="FT63" s="348"/>
      <c r="FU63" s="348"/>
      <c r="FV63" s="348"/>
      <c r="FW63" s="348"/>
      <c r="FX63" s="348"/>
      <c r="FY63" s="348"/>
      <c r="FZ63" s="348"/>
      <c r="GA63" s="348"/>
      <c r="GB63" s="348"/>
      <c r="GC63" s="348"/>
      <c r="GD63" s="348"/>
      <c r="GE63" s="348"/>
      <c r="GF63" s="348"/>
      <c r="GG63" s="348"/>
      <c r="GH63" s="348"/>
      <c r="GI63" s="348"/>
      <c r="GJ63" s="348"/>
      <c r="GK63" s="348"/>
      <c r="GL63" s="348"/>
      <c r="GM63" s="348"/>
      <c r="GN63" s="348"/>
      <c r="GO63" s="348"/>
      <c r="GP63" s="348"/>
      <c r="GQ63" s="348"/>
      <c r="GR63" s="348"/>
      <c r="GS63" s="348"/>
      <c r="GT63" s="348"/>
      <c r="GU63" s="348"/>
      <c r="GV63" s="348"/>
      <c r="GW63" s="348"/>
      <c r="GX63" s="348"/>
      <c r="GY63" s="348"/>
      <c r="GZ63" s="348"/>
      <c r="HA63" s="348"/>
      <c r="HB63" s="348"/>
      <c r="HC63" s="348"/>
      <c r="HD63" s="348"/>
      <c r="HE63" s="348"/>
      <c r="HF63" s="348"/>
      <c r="HG63" s="348"/>
      <c r="HH63" s="348"/>
      <c r="HI63" s="348"/>
      <c r="HJ63" s="348"/>
      <c r="HK63" s="348"/>
      <c r="HL63" s="348"/>
      <c r="HM63" s="348"/>
      <c r="HN63" s="348"/>
      <c r="HO63" s="348"/>
      <c r="HP63" s="348"/>
      <c r="HQ63" s="348"/>
      <c r="HR63" s="348"/>
      <c r="HS63" s="348"/>
      <c r="HT63" s="348"/>
      <c r="HU63" s="348"/>
      <c r="HV63" s="348"/>
      <c r="HW63" s="348"/>
      <c r="HX63" s="348"/>
      <c r="HY63" s="348"/>
      <c r="HZ63" s="348"/>
      <c r="IA63" s="348"/>
      <c r="IB63" s="348"/>
      <c r="IC63" s="348"/>
      <c r="ID63" s="348"/>
      <c r="IE63" s="348"/>
      <c r="IF63" s="348"/>
      <c r="IG63" s="348"/>
      <c r="IH63" s="348"/>
      <c r="II63" s="348"/>
      <c r="IJ63" s="348"/>
      <c r="IK63" s="348"/>
      <c r="IL63" s="348"/>
      <c r="IM63" s="348"/>
      <c r="IN63" s="348"/>
      <c r="IO63" s="348"/>
      <c r="IP63" s="348"/>
      <c r="IQ63" s="348"/>
      <c r="IR63" s="348"/>
      <c r="IS63" s="348"/>
      <c r="IT63" s="348"/>
      <c r="IU63" s="348"/>
      <c r="IV63" s="348"/>
    </row>
    <row r="64" spans="1:256" customFormat="1" ht="15" customHeight="1">
      <c r="A64" s="348"/>
      <c r="B64" s="404" t="s">
        <v>449</v>
      </c>
      <c r="C64" s="404"/>
      <c r="D64" s="405" t="s">
        <v>450</v>
      </c>
      <c r="E64" s="406"/>
      <c r="F64" s="348"/>
      <c r="G64" s="348"/>
      <c r="H64" s="348"/>
      <c r="I64" s="348"/>
      <c r="J64" s="348"/>
      <c r="K64" s="348"/>
      <c r="L64" s="348"/>
      <c r="M64" s="348"/>
      <c r="N64" s="348"/>
      <c r="O64" s="348"/>
      <c r="P64" s="348"/>
      <c r="Q64" s="348"/>
      <c r="R64" s="348"/>
      <c r="S64" s="348"/>
      <c r="T64" s="348"/>
      <c r="U64" s="348"/>
      <c r="V64" s="348"/>
      <c r="W64" s="348"/>
      <c r="X64" s="348"/>
      <c r="Y64" s="348"/>
      <c r="Z64" s="348"/>
      <c r="AA64" s="348"/>
      <c r="AB64" s="348"/>
      <c r="AC64" s="348"/>
      <c r="AD64" s="348"/>
      <c r="AE64" s="348"/>
      <c r="AF64" s="348"/>
      <c r="AG64" s="348"/>
      <c r="AH64" s="348"/>
      <c r="AI64" s="348"/>
      <c r="AJ64" s="348"/>
      <c r="AK64" s="348"/>
      <c r="AL64" s="348"/>
      <c r="AM64" s="348"/>
      <c r="AN64" s="348"/>
      <c r="AO64" s="348"/>
      <c r="AP64" s="348"/>
      <c r="AQ64" s="348"/>
      <c r="AR64" s="348"/>
      <c r="AS64" s="348"/>
      <c r="AT64" s="348"/>
      <c r="AU64" s="348"/>
      <c r="AV64" s="348"/>
      <c r="AW64" s="348"/>
      <c r="AX64" s="348"/>
      <c r="AY64" s="348"/>
      <c r="AZ64" s="348"/>
      <c r="BA64" s="348"/>
      <c r="BB64" s="348"/>
      <c r="BC64" s="348"/>
      <c r="BD64" s="348"/>
      <c r="BE64" s="348"/>
      <c r="BF64" s="348"/>
      <c r="BG64" s="348"/>
      <c r="BH64" s="348"/>
      <c r="BI64" s="348"/>
      <c r="BJ64" s="348"/>
      <c r="BK64" s="348"/>
      <c r="BL64" s="348"/>
      <c r="BM64" s="348"/>
      <c r="BN64" s="348"/>
      <c r="BO64" s="348"/>
      <c r="BP64" s="348"/>
      <c r="BQ64" s="348"/>
      <c r="BR64" s="348"/>
      <c r="BS64" s="348"/>
      <c r="BT64" s="348"/>
      <c r="BU64" s="348"/>
      <c r="BV64" s="348"/>
      <c r="BW64" s="348"/>
      <c r="BX64" s="348"/>
      <c r="BY64" s="348"/>
      <c r="BZ64" s="348"/>
      <c r="CA64" s="348"/>
      <c r="CB64" s="348"/>
      <c r="CC64" s="348"/>
      <c r="CD64" s="348"/>
      <c r="CE64" s="348"/>
      <c r="CF64" s="348"/>
      <c r="CG64" s="348"/>
      <c r="CH64" s="348"/>
      <c r="CI64" s="348"/>
      <c r="CJ64" s="348"/>
      <c r="CK64" s="348"/>
      <c r="CL64" s="348"/>
      <c r="CM64" s="348"/>
      <c r="CN64" s="348"/>
      <c r="CO64" s="348"/>
      <c r="CP64" s="348"/>
      <c r="CQ64" s="348"/>
      <c r="CR64" s="348"/>
      <c r="CS64" s="348"/>
      <c r="CT64" s="348"/>
      <c r="CU64" s="348"/>
      <c r="CV64" s="348"/>
      <c r="CW64" s="348"/>
      <c r="CX64" s="348"/>
      <c r="CY64" s="348"/>
      <c r="CZ64" s="348"/>
      <c r="DA64" s="348"/>
      <c r="DB64" s="348"/>
      <c r="DC64" s="348"/>
      <c r="DD64" s="348"/>
      <c r="DE64" s="348"/>
      <c r="DF64" s="348"/>
      <c r="DG64" s="348"/>
      <c r="DH64" s="348"/>
      <c r="DI64" s="348"/>
      <c r="DJ64" s="348"/>
      <c r="DK64" s="348"/>
      <c r="DL64" s="348"/>
      <c r="DM64" s="348"/>
      <c r="DN64" s="348"/>
      <c r="DO64" s="348"/>
      <c r="DP64" s="348"/>
      <c r="DQ64" s="348"/>
      <c r="DR64" s="348"/>
      <c r="DS64" s="348"/>
      <c r="DT64" s="348"/>
      <c r="DU64" s="348"/>
      <c r="DV64" s="348"/>
      <c r="DW64" s="348"/>
      <c r="DX64" s="348"/>
      <c r="DY64" s="348"/>
      <c r="DZ64" s="348"/>
      <c r="EA64" s="348"/>
      <c r="EB64" s="348"/>
      <c r="EC64" s="348"/>
      <c r="ED64" s="348"/>
      <c r="EE64" s="348"/>
      <c r="EF64" s="348"/>
      <c r="EG64" s="348"/>
      <c r="EH64" s="348"/>
      <c r="EI64" s="348"/>
      <c r="EJ64" s="348"/>
      <c r="EK64" s="348"/>
      <c r="EL64" s="348"/>
      <c r="EM64" s="348"/>
      <c r="EN64" s="348"/>
      <c r="EO64" s="348"/>
      <c r="EP64" s="348"/>
      <c r="EQ64" s="348"/>
      <c r="ER64" s="348"/>
      <c r="ES64" s="348"/>
      <c r="ET64" s="348"/>
      <c r="EU64" s="348"/>
      <c r="EV64" s="348"/>
      <c r="EW64" s="348"/>
      <c r="EX64" s="348"/>
      <c r="EY64" s="348"/>
      <c r="EZ64" s="348"/>
      <c r="FA64" s="348"/>
      <c r="FB64" s="348"/>
      <c r="FC64" s="348"/>
      <c r="FD64" s="348"/>
      <c r="FE64" s="348"/>
      <c r="FF64" s="348"/>
      <c r="FG64" s="348"/>
      <c r="FH64" s="348"/>
      <c r="FI64" s="348"/>
      <c r="FJ64" s="348"/>
      <c r="FK64" s="348"/>
      <c r="FL64" s="348"/>
      <c r="FM64" s="348"/>
      <c r="FN64" s="348"/>
      <c r="FO64" s="348"/>
      <c r="FP64" s="348"/>
      <c r="FQ64" s="348"/>
      <c r="FR64" s="348"/>
      <c r="FS64" s="348"/>
      <c r="FT64" s="348"/>
      <c r="FU64" s="348"/>
      <c r="FV64" s="348"/>
      <c r="FW64" s="348"/>
      <c r="FX64" s="348"/>
      <c r="FY64" s="348"/>
      <c r="FZ64" s="348"/>
      <c r="GA64" s="348"/>
      <c r="GB64" s="348"/>
      <c r="GC64" s="348"/>
      <c r="GD64" s="348"/>
      <c r="GE64" s="348"/>
      <c r="GF64" s="348"/>
      <c r="GG64" s="348"/>
      <c r="GH64" s="348"/>
      <c r="GI64" s="348"/>
      <c r="GJ64" s="348"/>
      <c r="GK64" s="348"/>
      <c r="GL64" s="348"/>
      <c r="GM64" s="348"/>
      <c r="GN64" s="348"/>
      <c r="GO64" s="348"/>
      <c r="GP64" s="348"/>
      <c r="GQ64" s="348"/>
      <c r="GR64" s="348"/>
      <c r="GS64" s="348"/>
      <c r="GT64" s="348"/>
      <c r="GU64" s="348"/>
      <c r="GV64" s="348"/>
      <c r="GW64" s="348"/>
      <c r="GX64" s="348"/>
      <c r="GY64" s="348"/>
      <c r="GZ64" s="348"/>
      <c r="HA64" s="348"/>
      <c r="HB64" s="348"/>
      <c r="HC64" s="348"/>
      <c r="HD64" s="348"/>
      <c r="HE64" s="348"/>
      <c r="HF64" s="348"/>
      <c r="HG64" s="348"/>
      <c r="HH64" s="348"/>
      <c r="HI64" s="348"/>
      <c r="HJ64" s="348"/>
      <c r="HK64" s="348"/>
      <c r="HL64" s="348"/>
      <c r="HM64" s="348"/>
      <c r="HN64" s="348"/>
      <c r="HO64" s="348"/>
      <c r="HP64" s="348"/>
      <c r="HQ64" s="348"/>
      <c r="HR64" s="348"/>
      <c r="HS64" s="348"/>
      <c r="HT64" s="348"/>
      <c r="HU64" s="348"/>
      <c r="HV64" s="348"/>
      <c r="HW64" s="348"/>
      <c r="HX64" s="348"/>
      <c r="HY64" s="348"/>
      <c r="HZ64" s="348"/>
      <c r="IA64" s="348"/>
      <c r="IB64" s="348"/>
      <c r="IC64" s="348"/>
      <c r="ID64" s="348"/>
      <c r="IE64" s="348"/>
      <c r="IF64" s="348"/>
      <c r="IG64" s="348"/>
      <c r="IH64" s="348"/>
      <c r="II64" s="348"/>
      <c r="IJ64" s="348"/>
      <c r="IK64" s="348"/>
      <c r="IL64" s="348"/>
      <c r="IM64" s="348"/>
      <c r="IN64" s="348"/>
      <c r="IO64" s="348"/>
      <c r="IP64" s="348"/>
      <c r="IQ64" s="348"/>
      <c r="IR64" s="348"/>
      <c r="IS64" s="348"/>
      <c r="IT64" s="348"/>
      <c r="IU64" s="348"/>
      <c r="IV64" s="348"/>
    </row>
    <row r="65" spans="1:256" customFormat="1" ht="15" customHeight="1">
      <c r="A65" s="348"/>
      <c r="B65" s="404"/>
      <c r="C65" s="404"/>
      <c r="D65" s="405" t="s">
        <v>451</v>
      </c>
      <c r="E65" s="406" t="s">
        <v>452</v>
      </c>
      <c r="F65" s="348"/>
      <c r="G65" s="348"/>
      <c r="H65" s="348"/>
      <c r="I65" s="348"/>
      <c r="J65" s="348"/>
      <c r="K65" s="348"/>
      <c r="L65" s="348"/>
      <c r="M65" s="348"/>
      <c r="N65" s="348"/>
      <c r="O65" s="348"/>
      <c r="P65" s="348"/>
      <c r="Q65" s="348"/>
      <c r="R65" s="348"/>
      <c r="S65" s="348"/>
      <c r="T65" s="348"/>
      <c r="U65" s="348"/>
      <c r="V65" s="348"/>
      <c r="W65" s="348"/>
      <c r="X65" s="348"/>
      <c r="Y65" s="348"/>
      <c r="Z65" s="348"/>
      <c r="AA65" s="348"/>
      <c r="AB65" s="348"/>
      <c r="AC65" s="348"/>
      <c r="AD65" s="348"/>
      <c r="AE65" s="348"/>
      <c r="AF65" s="348"/>
      <c r="AG65" s="348"/>
      <c r="AH65" s="348"/>
      <c r="AI65" s="348"/>
      <c r="AJ65" s="348"/>
      <c r="AK65" s="348"/>
      <c r="AL65" s="348"/>
      <c r="AM65" s="348"/>
      <c r="AN65" s="348"/>
      <c r="AO65" s="348"/>
      <c r="AP65" s="348"/>
      <c r="AQ65" s="348"/>
      <c r="AR65" s="348"/>
      <c r="AS65" s="348"/>
      <c r="AT65" s="348"/>
      <c r="AU65" s="348"/>
      <c r="AV65" s="348"/>
      <c r="AW65" s="348"/>
      <c r="AX65" s="348"/>
      <c r="AY65" s="348"/>
      <c r="AZ65" s="348"/>
      <c r="BA65" s="348"/>
      <c r="BB65" s="348"/>
      <c r="BC65" s="348"/>
      <c r="BD65" s="348"/>
      <c r="BE65" s="348"/>
      <c r="BF65" s="348"/>
      <c r="BG65" s="348"/>
      <c r="BH65" s="348"/>
      <c r="BI65" s="348"/>
      <c r="BJ65" s="348"/>
      <c r="BK65" s="348"/>
      <c r="BL65" s="348"/>
      <c r="BM65" s="348"/>
      <c r="BN65" s="348"/>
      <c r="BO65" s="348"/>
      <c r="BP65" s="348"/>
      <c r="BQ65" s="348"/>
      <c r="BR65" s="348"/>
      <c r="BS65" s="348"/>
      <c r="BT65" s="348"/>
      <c r="BU65" s="348"/>
      <c r="BV65" s="348"/>
      <c r="BW65" s="348"/>
      <c r="BX65" s="348"/>
      <c r="BY65" s="348"/>
      <c r="BZ65" s="348"/>
      <c r="CA65" s="348"/>
      <c r="CB65" s="348"/>
      <c r="CC65" s="348"/>
      <c r="CD65" s="348"/>
      <c r="CE65" s="348"/>
      <c r="CF65" s="348"/>
      <c r="CG65" s="348"/>
      <c r="CH65" s="348"/>
      <c r="CI65" s="348"/>
      <c r="CJ65" s="348"/>
      <c r="CK65" s="348"/>
      <c r="CL65" s="348"/>
      <c r="CM65" s="348"/>
      <c r="CN65" s="348"/>
      <c r="CO65" s="348"/>
      <c r="CP65" s="348"/>
      <c r="CQ65" s="348"/>
      <c r="CR65" s="348"/>
      <c r="CS65" s="348"/>
      <c r="CT65" s="348"/>
      <c r="CU65" s="348"/>
      <c r="CV65" s="348"/>
      <c r="CW65" s="348"/>
      <c r="CX65" s="348"/>
      <c r="CY65" s="348"/>
      <c r="CZ65" s="348"/>
      <c r="DA65" s="348"/>
      <c r="DB65" s="348"/>
      <c r="DC65" s="348"/>
      <c r="DD65" s="348"/>
      <c r="DE65" s="348"/>
      <c r="DF65" s="348"/>
      <c r="DG65" s="348"/>
      <c r="DH65" s="348"/>
      <c r="DI65" s="348"/>
      <c r="DJ65" s="348"/>
      <c r="DK65" s="348"/>
      <c r="DL65" s="348"/>
      <c r="DM65" s="348"/>
      <c r="DN65" s="348"/>
      <c r="DO65" s="348"/>
      <c r="DP65" s="348"/>
      <c r="DQ65" s="348"/>
      <c r="DR65" s="348"/>
      <c r="DS65" s="348"/>
      <c r="DT65" s="348"/>
      <c r="DU65" s="348"/>
      <c r="DV65" s="348"/>
      <c r="DW65" s="348"/>
      <c r="DX65" s="348"/>
      <c r="DY65" s="348"/>
      <c r="DZ65" s="348"/>
      <c r="EA65" s="348"/>
      <c r="EB65" s="348"/>
      <c r="EC65" s="348"/>
      <c r="ED65" s="348"/>
      <c r="EE65" s="348"/>
      <c r="EF65" s="348"/>
      <c r="EG65" s="348"/>
      <c r="EH65" s="348"/>
      <c r="EI65" s="348"/>
      <c r="EJ65" s="348"/>
      <c r="EK65" s="348"/>
      <c r="EL65" s="348"/>
      <c r="EM65" s="348"/>
      <c r="EN65" s="348"/>
      <c r="EO65" s="348"/>
      <c r="EP65" s="348"/>
      <c r="EQ65" s="348"/>
      <c r="ER65" s="348"/>
      <c r="ES65" s="348"/>
      <c r="ET65" s="348"/>
      <c r="EU65" s="348"/>
      <c r="EV65" s="348"/>
      <c r="EW65" s="348"/>
      <c r="EX65" s="348"/>
      <c r="EY65" s="348"/>
      <c r="EZ65" s="348"/>
      <c r="FA65" s="348"/>
      <c r="FB65" s="348"/>
      <c r="FC65" s="348"/>
      <c r="FD65" s="348"/>
      <c r="FE65" s="348"/>
      <c r="FF65" s="348"/>
      <c r="FG65" s="348"/>
      <c r="FH65" s="348"/>
      <c r="FI65" s="348"/>
      <c r="FJ65" s="348"/>
      <c r="FK65" s="348"/>
      <c r="FL65" s="348"/>
      <c r="FM65" s="348"/>
      <c r="FN65" s="348"/>
      <c r="FO65" s="348"/>
      <c r="FP65" s="348"/>
      <c r="FQ65" s="348"/>
      <c r="FR65" s="348"/>
      <c r="FS65" s="348"/>
      <c r="FT65" s="348"/>
      <c r="FU65" s="348"/>
      <c r="FV65" s="348"/>
      <c r="FW65" s="348"/>
      <c r="FX65" s="348"/>
      <c r="FY65" s="348"/>
      <c r="FZ65" s="348"/>
      <c r="GA65" s="348"/>
      <c r="GB65" s="348"/>
      <c r="GC65" s="348"/>
      <c r="GD65" s="348"/>
      <c r="GE65" s="348"/>
      <c r="GF65" s="348"/>
      <c r="GG65" s="348"/>
      <c r="GH65" s="348"/>
      <c r="GI65" s="348"/>
      <c r="GJ65" s="348"/>
      <c r="GK65" s="348"/>
      <c r="GL65" s="348"/>
      <c r="GM65" s="348"/>
      <c r="GN65" s="348"/>
      <c r="GO65" s="348"/>
      <c r="GP65" s="348"/>
      <c r="GQ65" s="348"/>
      <c r="GR65" s="348"/>
      <c r="GS65" s="348"/>
      <c r="GT65" s="348"/>
      <c r="GU65" s="348"/>
      <c r="GV65" s="348"/>
      <c r="GW65" s="348"/>
      <c r="GX65" s="348"/>
      <c r="GY65" s="348"/>
      <c r="GZ65" s="348"/>
      <c r="HA65" s="348"/>
      <c r="HB65" s="348"/>
      <c r="HC65" s="348"/>
      <c r="HD65" s="348"/>
      <c r="HE65" s="348"/>
      <c r="HF65" s="348"/>
      <c r="HG65" s="348"/>
      <c r="HH65" s="348"/>
      <c r="HI65" s="348"/>
      <c r="HJ65" s="348"/>
      <c r="HK65" s="348"/>
      <c r="HL65" s="348"/>
      <c r="HM65" s="348"/>
      <c r="HN65" s="348"/>
      <c r="HO65" s="348"/>
      <c r="HP65" s="348"/>
      <c r="HQ65" s="348"/>
      <c r="HR65" s="348"/>
      <c r="HS65" s="348"/>
      <c r="HT65" s="348"/>
      <c r="HU65" s="348"/>
      <c r="HV65" s="348"/>
      <c r="HW65" s="348"/>
      <c r="HX65" s="348"/>
      <c r="HY65" s="348"/>
      <c r="HZ65" s="348"/>
      <c r="IA65" s="348"/>
      <c r="IB65" s="348"/>
      <c r="IC65" s="348"/>
      <c r="ID65" s="348"/>
      <c r="IE65" s="348"/>
      <c r="IF65" s="348"/>
      <c r="IG65" s="348"/>
      <c r="IH65" s="348"/>
      <c r="II65" s="348"/>
      <c r="IJ65" s="348"/>
      <c r="IK65" s="348"/>
      <c r="IL65" s="348"/>
      <c r="IM65" s="348"/>
      <c r="IN65" s="348"/>
      <c r="IO65" s="348"/>
      <c r="IP65" s="348"/>
      <c r="IQ65" s="348"/>
      <c r="IR65" s="348"/>
      <c r="IS65" s="348"/>
      <c r="IT65" s="348"/>
      <c r="IU65" s="348"/>
      <c r="IV65" s="348"/>
    </row>
    <row r="66" spans="1:256" customFormat="1" ht="15" customHeight="1">
      <c r="A66" s="348"/>
      <c r="B66" s="404"/>
      <c r="C66" s="404"/>
      <c r="D66" s="405" t="s">
        <v>453</v>
      </c>
      <c r="E66" s="407" t="s">
        <v>454</v>
      </c>
      <c r="F66" s="348"/>
      <c r="G66" s="348"/>
      <c r="H66" s="348"/>
      <c r="I66" s="348"/>
      <c r="J66" s="348"/>
      <c r="K66" s="348"/>
      <c r="L66" s="348"/>
      <c r="M66" s="348"/>
      <c r="N66" s="348"/>
      <c r="O66" s="348"/>
      <c r="P66" s="348"/>
      <c r="Q66" s="348"/>
      <c r="R66" s="348"/>
      <c r="S66" s="348"/>
      <c r="T66" s="348"/>
      <c r="U66" s="348"/>
      <c r="V66" s="348"/>
      <c r="W66" s="348"/>
      <c r="X66" s="348"/>
      <c r="Y66" s="348"/>
      <c r="Z66" s="348"/>
      <c r="AA66" s="348"/>
      <c r="AB66" s="348"/>
      <c r="AC66" s="348"/>
      <c r="AD66" s="348"/>
      <c r="AE66" s="348"/>
      <c r="AF66" s="348"/>
      <c r="AG66" s="348"/>
      <c r="AH66" s="348"/>
      <c r="AI66" s="348"/>
      <c r="AJ66" s="348"/>
      <c r="AK66" s="348"/>
      <c r="AL66" s="348"/>
      <c r="AM66" s="348"/>
      <c r="AN66" s="348"/>
      <c r="AO66" s="348"/>
      <c r="AP66" s="348"/>
      <c r="AQ66" s="348"/>
      <c r="AR66" s="348"/>
      <c r="AS66" s="348"/>
      <c r="AT66" s="348"/>
      <c r="AU66" s="348"/>
      <c r="AV66" s="348"/>
      <c r="AW66" s="348"/>
      <c r="AX66" s="348"/>
      <c r="AY66" s="348"/>
      <c r="AZ66" s="348"/>
      <c r="BA66" s="348"/>
      <c r="BB66" s="348"/>
      <c r="BC66" s="348"/>
      <c r="BD66" s="348"/>
      <c r="BE66" s="348"/>
      <c r="BF66" s="348"/>
      <c r="BG66" s="348"/>
      <c r="BH66" s="348"/>
      <c r="BI66" s="348"/>
      <c r="BJ66" s="348"/>
      <c r="BK66" s="348"/>
      <c r="BL66" s="348"/>
      <c r="BM66" s="348"/>
      <c r="BN66" s="348"/>
      <c r="BO66" s="348"/>
      <c r="BP66" s="348"/>
      <c r="BQ66" s="348"/>
      <c r="BR66" s="348"/>
      <c r="BS66" s="348"/>
      <c r="BT66" s="348"/>
      <c r="BU66" s="348"/>
      <c r="BV66" s="348"/>
      <c r="BW66" s="348"/>
      <c r="BX66" s="348"/>
      <c r="BY66" s="348"/>
      <c r="BZ66" s="348"/>
      <c r="CA66" s="348"/>
      <c r="CB66" s="348"/>
      <c r="CC66" s="348"/>
      <c r="CD66" s="348"/>
      <c r="CE66" s="348"/>
      <c r="CF66" s="348"/>
      <c r="CG66" s="348"/>
      <c r="CH66" s="348"/>
      <c r="CI66" s="348"/>
      <c r="CJ66" s="348"/>
      <c r="CK66" s="348"/>
      <c r="CL66" s="348"/>
      <c r="CM66" s="348"/>
      <c r="CN66" s="348"/>
      <c r="CO66" s="348"/>
      <c r="CP66" s="348"/>
      <c r="CQ66" s="348"/>
      <c r="CR66" s="348"/>
      <c r="CS66" s="348"/>
      <c r="CT66" s="348"/>
      <c r="CU66" s="348"/>
      <c r="CV66" s="348"/>
      <c r="CW66" s="348"/>
      <c r="CX66" s="348"/>
      <c r="CY66" s="348"/>
      <c r="CZ66" s="348"/>
      <c r="DA66" s="348"/>
      <c r="DB66" s="348"/>
      <c r="DC66" s="348"/>
      <c r="DD66" s="348"/>
      <c r="DE66" s="348"/>
      <c r="DF66" s="348"/>
      <c r="DG66" s="348"/>
      <c r="DH66" s="348"/>
      <c r="DI66" s="348"/>
      <c r="DJ66" s="348"/>
      <c r="DK66" s="348"/>
      <c r="DL66" s="348"/>
      <c r="DM66" s="348"/>
      <c r="DN66" s="348"/>
      <c r="DO66" s="348"/>
      <c r="DP66" s="348"/>
      <c r="DQ66" s="348"/>
      <c r="DR66" s="348"/>
      <c r="DS66" s="348"/>
      <c r="DT66" s="348"/>
      <c r="DU66" s="348"/>
      <c r="DV66" s="348"/>
      <c r="DW66" s="348"/>
      <c r="DX66" s="348"/>
      <c r="DY66" s="348"/>
      <c r="DZ66" s="348"/>
      <c r="EA66" s="348"/>
      <c r="EB66" s="348"/>
      <c r="EC66" s="348"/>
      <c r="ED66" s="348"/>
      <c r="EE66" s="348"/>
      <c r="EF66" s="348"/>
      <c r="EG66" s="348"/>
      <c r="EH66" s="348"/>
      <c r="EI66" s="348"/>
      <c r="EJ66" s="348"/>
      <c r="EK66" s="348"/>
      <c r="EL66" s="348"/>
      <c r="EM66" s="348"/>
      <c r="EN66" s="348"/>
      <c r="EO66" s="348"/>
      <c r="EP66" s="348"/>
      <c r="EQ66" s="348"/>
      <c r="ER66" s="348"/>
      <c r="ES66" s="348"/>
      <c r="ET66" s="348"/>
      <c r="EU66" s="348"/>
      <c r="EV66" s="348"/>
      <c r="EW66" s="348"/>
      <c r="EX66" s="348"/>
      <c r="EY66" s="348"/>
      <c r="EZ66" s="348"/>
      <c r="FA66" s="348"/>
      <c r="FB66" s="348"/>
      <c r="FC66" s="348"/>
      <c r="FD66" s="348"/>
      <c r="FE66" s="348"/>
      <c r="FF66" s="348"/>
      <c r="FG66" s="348"/>
      <c r="FH66" s="348"/>
      <c r="FI66" s="348"/>
      <c r="FJ66" s="348"/>
      <c r="FK66" s="348"/>
      <c r="FL66" s="348"/>
      <c r="FM66" s="348"/>
      <c r="FN66" s="348"/>
      <c r="FO66" s="348"/>
      <c r="FP66" s="348"/>
      <c r="FQ66" s="348"/>
      <c r="FR66" s="348"/>
      <c r="FS66" s="348"/>
      <c r="FT66" s="348"/>
      <c r="FU66" s="348"/>
      <c r="FV66" s="348"/>
      <c r="FW66" s="348"/>
      <c r="FX66" s="348"/>
      <c r="FY66" s="348"/>
      <c r="FZ66" s="348"/>
      <c r="GA66" s="348"/>
      <c r="GB66" s="348"/>
      <c r="GC66" s="348"/>
      <c r="GD66" s="348"/>
      <c r="GE66" s="348"/>
      <c r="GF66" s="348"/>
      <c r="GG66" s="348"/>
      <c r="GH66" s="348"/>
      <c r="GI66" s="348"/>
      <c r="GJ66" s="348"/>
      <c r="GK66" s="348"/>
      <c r="GL66" s="348"/>
      <c r="GM66" s="348"/>
      <c r="GN66" s="348"/>
      <c r="GO66" s="348"/>
      <c r="GP66" s="348"/>
      <c r="GQ66" s="348"/>
      <c r="GR66" s="348"/>
      <c r="GS66" s="348"/>
      <c r="GT66" s="348"/>
      <c r="GU66" s="348"/>
      <c r="GV66" s="348"/>
      <c r="GW66" s="348"/>
      <c r="GX66" s="348"/>
      <c r="GY66" s="348"/>
      <c r="GZ66" s="348"/>
      <c r="HA66" s="348"/>
      <c r="HB66" s="348"/>
      <c r="HC66" s="348"/>
      <c r="HD66" s="348"/>
      <c r="HE66" s="348"/>
      <c r="HF66" s="348"/>
      <c r="HG66" s="348"/>
      <c r="HH66" s="348"/>
      <c r="HI66" s="348"/>
      <c r="HJ66" s="348"/>
      <c r="HK66" s="348"/>
      <c r="HL66" s="348"/>
      <c r="HM66" s="348"/>
      <c r="HN66" s="348"/>
      <c r="HO66" s="348"/>
      <c r="HP66" s="348"/>
      <c r="HQ66" s="348"/>
      <c r="HR66" s="348"/>
      <c r="HS66" s="348"/>
      <c r="HT66" s="348"/>
      <c r="HU66" s="348"/>
      <c r="HV66" s="348"/>
      <c r="HW66" s="348"/>
      <c r="HX66" s="348"/>
      <c r="HY66" s="348"/>
      <c r="HZ66" s="348"/>
      <c r="IA66" s="348"/>
      <c r="IB66" s="348"/>
      <c r="IC66" s="348"/>
      <c r="ID66" s="348"/>
      <c r="IE66" s="348"/>
      <c r="IF66" s="348"/>
      <c r="IG66" s="348"/>
      <c r="IH66" s="348"/>
      <c r="II66" s="348"/>
      <c r="IJ66" s="348"/>
      <c r="IK66" s="348"/>
      <c r="IL66" s="348"/>
      <c r="IM66" s="348"/>
      <c r="IN66" s="348"/>
      <c r="IO66" s="348"/>
      <c r="IP66" s="348"/>
      <c r="IQ66" s="348"/>
      <c r="IR66" s="348"/>
      <c r="IS66" s="348"/>
      <c r="IT66" s="348"/>
      <c r="IU66" s="348"/>
      <c r="IV66" s="348"/>
    </row>
    <row r="67" spans="1:256" customFormat="1" ht="15" customHeight="1">
      <c r="A67" s="348"/>
      <c r="B67" s="348"/>
      <c r="C67" s="348"/>
      <c r="D67" s="405"/>
      <c r="E67" s="407"/>
      <c r="F67" s="348"/>
      <c r="G67" s="348"/>
      <c r="H67" s="348"/>
      <c r="I67" s="348"/>
      <c r="J67" s="348"/>
      <c r="K67" s="348"/>
      <c r="L67" s="348"/>
      <c r="M67" s="348"/>
      <c r="N67" s="348"/>
      <c r="O67" s="348"/>
      <c r="P67" s="348"/>
      <c r="Q67" s="348"/>
      <c r="R67" s="348"/>
      <c r="S67" s="348"/>
      <c r="T67" s="348"/>
      <c r="U67" s="348"/>
      <c r="V67" s="348"/>
      <c r="W67" s="348"/>
      <c r="X67" s="348"/>
      <c r="Y67" s="348"/>
      <c r="Z67" s="348"/>
      <c r="AA67" s="348"/>
      <c r="AB67" s="348"/>
      <c r="AC67" s="348"/>
      <c r="AD67" s="348"/>
      <c r="AE67" s="348"/>
      <c r="AF67" s="348"/>
      <c r="AG67" s="348"/>
      <c r="AH67" s="348"/>
      <c r="AI67" s="348"/>
      <c r="AJ67" s="348"/>
      <c r="AK67" s="348"/>
      <c r="AL67" s="348"/>
      <c r="AM67" s="348"/>
      <c r="AN67" s="348"/>
      <c r="AO67" s="348"/>
      <c r="AP67" s="348"/>
      <c r="AQ67" s="348"/>
      <c r="AR67" s="348"/>
      <c r="AS67" s="348"/>
      <c r="AT67" s="348"/>
      <c r="AU67" s="348"/>
      <c r="AV67" s="348"/>
      <c r="AW67" s="348"/>
      <c r="AX67" s="348"/>
      <c r="AY67" s="348"/>
      <c r="AZ67" s="348"/>
      <c r="BA67" s="348"/>
      <c r="BB67" s="348"/>
      <c r="BC67" s="348"/>
      <c r="BD67" s="348"/>
      <c r="BE67" s="348"/>
      <c r="BF67" s="348"/>
      <c r="BG67" s="348"/>
      <c r="BH67" s="348"/>
      <c r="BI67" s="348"/>
      <c r="BJ67" s="348"/>
      <c r="BK67" s="348"/>
      <c r="BL67" s="348"/>
      <c r="BM67" s="348"/>
      <c r="BN67" s="348"/>
      <c r="BO67" s="348"/>
      <c r="BP67" s="348"/>
      <c r="BQ67" s="348"/>
      <c r="BR67" s="348"/>
      <c r="BS67" s="348"/>
      <c r="BT67" s="348"/>
      <c r="BU67" s="348"/>
      <c r="BV67" s="348"/>
      <c r="BW67" s="348"/>
      <c r="BX67" s="348"/>
      <c r="BY67" s="348"/>
      <c r="BZ67" s="348"/>
      <c r="CA67" s="348"/>
      <c r="CB67" s="348"/>
      <c r="CC67" s="348"/>
      <c r="CD67" s="348"/>
      <c r="CE67" s="348"/>
      <c r="CF67" s="348"/>
      <c r="CG67" s="348"/>
      <c r="CH67" s="348"/>
      <c r="CI67" s="348"/>
      <c r="CJ67" s="348"/>
      <c r="CK67" s="348"/>
      <c r="CL67" s="348"/>
      <c r="CM67" s="348"/>
      <c r="CN67" s="348"/>
      <c r="CO67" s="348"/>
      <c r="CP67" s="348"/>
      <c r="CQ67" s="348"/>
      <c r="CR67" s="348"/>
      <c r="CS67" s="348"/>
      <c r="CT67" s="348"/>
      <c r="CU67" s="348"/>
      <c r="CV67" s="348"/>
      <c r="CW67" s="348"/>
      <c r="CX67" s="348"/>
      <c r="CY67" s="348"/>
      <c r="CZ67" s="348"/>
      <c r="DA67" s="348"/>
      <c r="DB67" s="348"/>
      <c r="DC67" s="348"/>
      <c r="DD67" s="348"/>
      <c r="DE67" s="348"/>
      <c r="DF67" s="348"/>
      <c r="DG67" s="348"/>
      <c r="DH67" s="348"/>
      <c r="DI67" s="348"/>
      <c r="DJ67" s="348"/>
      <c r="DK67" s="348"/>
      <c r="DL67" s="348"/>
      <c r="DM67" s="348"/>
      <c r="DN67" s="348"/>
      <c r="DO67" s="348"/>
      <c r="DP67" s="348"/>
      <c r="DQ67" s="348"/>
      <c r="DR67" s="348"/>
      <c r="DS67" s="348"/>
      <c r="DT67" s="348"/>
      <c r="DU67" s="348"/>
      <c r="DV67" s="348"/>
      <c r="DW67" s="348"/>
      <c r="DX67" s="348"/>
      <c r="DY67" s="348"/>
      <c r="DZ67" s="348"/>
      <c r="EA67" s="348"/>
      <c r="EB67" s="348"/>
      <c r="EC67" s="348"/>
      <c r="ED67" s="348"/>
      <c r="EE67" s="348"/>
      <c r="EF67" s="348"/>
      <c r="EG67" s="348"/>
      <c r="EH67" s="348"/>
      <c r="EI67" s="348"/>
      <c r="EJ67" s="348"/>
      <c r="EK67" s="348"/>
      <c r="EL67" s="348"/>
      <c r="EM67" s="348"/>
      <c r="EN67" s="348"/>
      <c r="EO67" s="348"/>
      <c r="EP67" s="348"/>
      <c r="EQ67" s="348"/>
      <c r="ER67" s="348"/>
      <c r="ES67" s="348"/>
      <c r="ET67" s="348"/>
      <c r="EU67" s="348"/>
      <c r="EV67" s="348"/>
      <c r="EW67" s="348"/>
      <c r="EX67" s="348"/>
      <c r="EY67" s="348"/>
      <c r="EZ67" s="348"/>
      <c r="FA67" s="348"/>
      <c r="FB67" s="348"/>
      <c r="FC67" s="348"/>
      <c r="FD67" s="348"/>
      <c r="FE67" s="348"/>
      <c r="FF67" s="348"/>
      <c r="FG67" s="348"/>
      <c r="FH67" s="348"/>
      <c r="FI67" s="348"/>
      <c r="FJ67" s="348"/>
      <c r="FK67" s="348"/>
      <c r="FL67" s="348"/>
      <c r="FM67" s="348"/>
      <c r="FN67" s="348"/>
      <c r="FO67" s="348"/>
      <c r="FP67" s="348"/>
      <c r="FQ67" s="348"/>
      <c r="FR67" s="348"/>
      <c r="FS67" s="348"/>
      <c r="FT67" s="348"/>
      <c r="FU67" s="348"/>
      <c r="FV67" s="348"/>
      <c r="FW67" s="348"/>
      <c r="FX67" s="348"/>
      <c r="FY67" s="348"/>
      <c r="FZ67" s="348"/>
      <c r="GA67" s="348"/>
      <c r="GB67" s="348"/>
      <c r="GC67" s="348"/>
      <c r="GD67" s="348"/>
      <c r="GE67" s="348"/>
      <c r="GF67" s="348"/>
      <c r="GG67" s="348"/>
      <c r="GH67" s="348"/>
      <c r="GI67" s="348"/>
      <c r="GJ67" s="348"/>
      <c r="GK67" s="348"/>
      <c r="GL67" s="348"/>
      <c r="GM67" s="348"/>
      <c r="GN67" s="348"/>
      <c r="GO67" s="348"/>
      <c r="GP67" s="348"/>
      <c r="GQ67" s="348"/>
      <c r="GR67" s="348"/>
      <c r="GS67" s="348"/>
      <c r="GT67" s="348"/>
      <c r="GU67" s="348"/>
      <c r="GV67" s="348"/>
      <c r="GW67" s="348"/>
      <c r="GX67" s="348"/>
      <c r="GY67" s="348"/>
      <c r="GZ67" s="348"/>
      <c r="HA67" s="348"/>
      <c r="HB67" s="348"/>
      <c r="HC67" s="348"/>
      <c r="HD67" s="348"/>
      <c r="HE67" s="348"/>
      <c r="HF67" s="348"/>
      <c r="HG67" s="348"/>
      <c r="HH67" s="348"/>
      <c r="HI67" s="348"/>
      <c r="HJ67" s="348"/>
      <c r="HK67" s="348"/>
      <c r="HL67" s="348"/>
      <c r="HM67" s="348"/>
      <c r="HN67" s="348"/>
      <c r="HO67" s="348"/>
      <c r="HP67" s="348"/>
      <c r="HQ67" s="348"/>
      <c r="HR67" s="348"/>
      <c r="HS67" s="348"/>
      <c r="HT67" s="348"/>
      <c r="HU67" s="348"/>
      <c r="HV67" s="348"/>
      <c r="HW67" s="348"/>
      <c r="HX67" s="348"/>
      <c r="HY67" s="348"/>
      <c r="HZ67" s="348"/>
      <c r="IA67" s="348"/>
      <c r="IB67" s="348"/>
      <c r="IC67" s="348"/>
      <c r="ID67" s="348"/>
      <c r="IE67" s="348"/>
      <c r="IF67" s="348"/>
      <c r="IG67" s="348"/>
      <c r="IH67" s="348"/>
      <c r="II67" s="348"/>
      <c r="IJ67" s="348"/>
      <c r="IK67" s="348"/>
      <c r="IL67" s="348"/>
      <c r="IM67" s="348"/>
      <c r="IN67" s="348"/>
      <c r="IO67" s="348"/>
      <c r="IP67" s="348"/>
      <c r="IQ67" s="348"/>
      <c r="IR67" s="348"/>
      <c r="IS67" s="348"/>
      <c r="IT67" s="348"/>
      <c r="IU67" s="348"/>
      <c r="IV67" s="348"/>
    </row>
    <row r="68" spans="1:256" customFormat="1" ht="15" customHeight="1">
      <c r="A68" s="348"/>
      <c r="B68" s="348"/>
      <c r="C68" s="348"/>
      <c r="D68" s="405"/>
      <c r="E68" s="407"/>
      <c r="F68" s="348"/>
      <c r="G68" s="348"/>
      <c r="H68" s="348"/>
      <c r="I68" s="348"/>
      <c r="J68" s="348"/>
      <c r="K68" s="348"/>
      <c r="L68" s="348"/>
      <c r="M68" s="348"/>
      <c r="N68" s="348"/>
      <c r="O68" s="348"/>
      <c r="P68" s="348"/>
      <c r="Q68" s="348"/>
      <c r="R68" s="348"/>
      <c r="S68" s="348"/>
      <c r="T68" s="348"/>
      <c r="U68" s="348"/>
      <c r="V68" s="348"/>
      <c r="W68" s="348"/>
      <c r="X68" s="348"/>
      <c r="Y68" s="348"/>
      <c r="Z68" s="348"/>
      <c r="AA68" s="348"/>
      <c r="AB68" s="348"/>
      <c r="AC68" s="348"/>
      <c r="AD68" s="348"/>
      <c r="AE68" s="348"/>
      <c r="AF68" s="348"/>
      <c r="AG68" s="348"/>
      <c r="AH68" s="348"/>
      <c r="AI68" s="348"/>
      <c r="AJ68" s="348"/>
      <c r="AK68" s="348"/>
      <c r="AL68" s="348"/>
      <c r="AM68" s="348"/>
      <c r="AN68" s="348"/>
      <c r="AO68" s="348"/>
      <c r="AP68" s="348"/>
      <c r="AQ68" s="348"/>
      <c r="AR68" s="348"/>
      <c r="AS68" s="348"/>
      <c r="AT68" s="348"/>
      <c r="AU68" s="348"/>
      <c r="AV68" s="348"/>
      <c r="AW68" s="348"/>
      <c r="AX68" s="348"/>
      <c r="AY68" s="348"/>
      <c r="AZ68" s="348"/>
      <c r="BA68" s="348"/>
      <c r="BB68" s="348"/>
      <c r="BC68" s="348"/>
      <c r="BD68" s="348"/>
      <c r="BE68" s="348"/>
      <c r="BF68" s="348"/>
      <c r="BG68" s="348"/>
      <c r="BH68" s="348"/>
      <c r="BI68" s="348"/>
      <c r="BJ68" s="348"/>
      <c r="BK68" s="348"/>
      <c r="BL68" s="348"/>
      <c r="BM68" s="348"/>
      <c r="BN68" s="348"/>
      <c r="BO68" s="348"/>
      <c r="BP68" s="348"/>
      <c r="BQ68" s="348"/>
      <c r="BR68" s="348"/>
      <c r="BS68" s="348"/>
      <c r="BT68" s="348"/>
      <c r="BU68" s="348"/>
      <c r="BV68" s="348"/>
      <c r="BW68" s="348"/>
      <c r="BX68" s="348"/>
      <c r="BY68" s="348"/>
      <c r="BZ68" s="348"/>
      <c r="CA68" s="348"/>
      <c r="CB68" s="348"/>
      <c r="CC68" s="348"/>
      <c r="CD68" s="348"/>
      <c r="CE68" s="348"/>
      <c r="CF68" s="348"/>
      <c r="CG68" s="348"/>
      <c r="CH68" s="348"/>
      <c r="CI68" s="348"/>
      <c r="CJ68" s="348"/>
      <c r="CK68" s="348"/>
      <c r="CL68" s="348"/>
      <c r="CM68" s="348"/>
      <c r="CN68" s="348"/>
      <c r="CO68" s="348"/>
      <c r="CP68" s="348"/>
      <c r="CQ68" s="348"/>
      <c r="CR68" s="348"/>
      <c r="CS68" s="348"/>
      <c r="CT68" s="348"/>
      <c r="CU68" s="348"/>
      <c r="CV68" s="348"/>
      <c r="CW68" s="348"/>
      <c r="CX68" s="348"/>
      <c r="CY68" s="348"/>
      <c r="CZ68" s="348"/>
      <c r="DA68" s="348"/>
      <c r="DB68" s="348"/>
      <c r="DC68" s="348"/>
      <c r="DD68" s="348"/>
      <c r="DE68" s="348"/>
      <c r="DF68" s="348"/>
      <c r="DG68" s="348"/>
      <c r="DH68" s="348"/>
      <c r="DI68" s="348"/>
      <c r="DJ68" s="348"/>
      <c r="DK68" s="348"/>
      <c r="DL68" s="348"/>
      <c r="DM68" s="348"/>
      <c r="DN68" s="348"/>
      <c r="DO68" s="348"/>
      <c r="DP68" s="348"/>
      <c r="DQ68" s="348"/>
      <c r="DR68" s="348"/>
      <c r="DS68" s="348"/>
      <c r="DT68" s="348"/>
      <c r="DU68" s="348"/>
      <c r="DV68" s="348"/>
      <c r="DW68" s="348"/>
      <c r="DX68" s="348"/>
      <c r="DY68" s="348"/>
      <c r="DZ68" s="348"/>
      <c r="EA68" s="348"/>
      <c r="EB68" s="348"/>
      <c r="EC68" s="348"/>
      <c r="ED68" s="348"/>
      <c r="EE68" s="348"/>
      <c r="EF68" s="348"/>
      <c r="EG68" s="348"/>
      <c r="EH68" s="348"/>
      <c r="EI68" s="348"/>
      <c r="EJ68" s="348"/>
      <c r="EK68" s="348"/>
      <c r="EL68" s="348"/>
      <c r="EM68" s="348"/>
      <c r="EN68" s="348"/>
      <c r="EO68" s="348"/>
      <c r="EP68" s="348"/>
      <c r="EQ68" s="348"/>
      <c r="ER68" s="348"/>
      <c r="ES68" s="348"/>
      <c r="ET68" s="348"/>
      <c r="EU68" s="348"/>
      <c r="EV68" s="348"/>
      <c r="EW68" s="348"/>
      <c r="EX68" s="348"/>
      <c r="EY68" s="348"/>
      <c r="EZ68" s="348"/>
      <c r="FA68" s="348"/>
      <c r="FB68" s="348"/>
      <c r="FC68" s="348"/>
      <c r="FD68" s="348"/>
      <c r="FE68" s="348"/>
      <c r="FF68" s="348"/>
      <c r="FG68" s="348"/>
      <c r="FH68" s="348"/>
      <c r="FI68" s="348"/>
      <c r="FJ68" s="348"/>
      <c r="FK68" s="348"/>
      <c r="FL68" s="348"/>
      <c r="FM68" s="348"/>
      <c r="FN68" s="348"/>
      <c r="FO68" s="348"/>
      <c r="FP68" s="348"/>
      <c r="FQ68" s="348"/>
      <c r="FR68" s="348"/>
      <c r="FS68" s="348"/>
      <c r="FT68" s="348"/>
      <c r="FU68" s="348"/>
      <c r="FV68" s="348"/>
      <c r="FW68" s="348"/>
      <c r="FX68" s="348"/>
      <c r="FY68" s="348"/>
      <c r="FZ68" s="348"/>
      <c r="GA68" s="348"/>
      <c r="GB68" s="348"/>
      <c r="GC68" s="348"/>
      <c r="GD68" s="348"/>
      <c r="GE68" s="348"/>
      <c r="GF68" s="348"/>
      <c r="GG68" s="348"/>
      <c r="GH68" s="348"/>
      <c r="GI68" s="348"/>
      <c r="GJ68" s="348"/>
      <c r="GK68" s="348"/>
      <c r="GL68" s="348"/>
      <c r="GM68" s="348"/>
      <c r="GN68" s="348"/>
      <c r="GO68" s="348"/>
      <c r="GP68" s="348"/>
      <c r="GQ68" s="348"/>
      <c r="GR68" s="348"/>
      <c r="GS68" s="348"/>
      <c r="GT68" s="348"/>
      <c r="GU68" s="348"/>
      <c r="GV68" s="348"/>
      <c r="GW68" s="348"/>
      <c r="GX68" s="348"/>
      <c r="GY68" s="348"/>
      <c r="GZ68" s="348"/>
      <c r="HA68" s="348"/>
      <c r="HB68" s="348"/>
      <c r="HC68" s="348"/>
      <c r="HD68" s="348"/>
      <c r="HE68" s="348"/>
      <c r="HF68" s="348"/>
      <c r="HG68" s="348"/>
      <c r="HH68" s="348"/>
      <c r="HI68" s="348"/>
      <c r="HJ68" s="348"/>
      <c r="HK68" s="348"/>
      <c r="HL68" s="348"/>
      <c r="HM68" s="348"/>
      <c r="HN68" s="348"/>
      <c r="HO68" s="348"/>
      <c r="HP68" s="348"/>
      <c r="HQ68" s="348"/>
      <c r="HR68" s="348"/>
      <c r="HS68" s="348"/>
      <c r="HT68" s="348"/>
      <c r="HU68" s="348"/>
      <c r="HV68" s="348"/>
      <c r="HW68" s="348"/>
      <c r="HX68" s="348"/>
      <c r="HY68" s="348"/>
      <c r="HZ68" s="348"/>
      <c r="IA68" s="348"/>
      <c r="IB68" s="348"/>
      <c r="IC68" s="348"/>
      <c r="ID68" s="348"/>
      <c r="IE68" s="348"/>
      <c r="IF68" s="348"/>
      <c r="IG68" s="348"/>
      <c r="IH68" s="348"/>
      <c r="II68" s="348"/>
      <c r="IJ68" s="348"/>
      <c r="IK68" s="348"/>
      <c r="IL68" s="348"/>
      <c r="IM68" s="348"/>
      <c r="IN68" s="348"/>
      <c r="IO68" s="348"/>
      <c r="IP68" s="348"/>
      <c r="IQ68" s="348"/>
      <c r="IR68" s="348"/>
      <c r="IS68" s="348"/>
      <c r="IT68" s="348"/>
      <c r="IU68" s="348"/>
      <c r="IV68" s="348"/>
    </row>
    <row r="69" spans="1:256" s="352" customFormat="1" ht="15" customHeight="1">
      <c r="A69" s="348"/>
      <c r="B69" s="348"/>
      <c r="C69" s="348"/>
      <c r="D69" s="348"/>
      <c r="E69" s="348"/>
      <c r="F69" s="348"/>
      <c r="G69" s="348"/>
      <c r="H69" s="348"/>
      <c r="I69" s="348"/>
      <c r="J69" s="348"/>
      <c r="K69" s="348"/>
      <c r="L69" s="348"/>
      <c r="M69" s="348"/>
      <c r="N69" s="348"/>
      <c r="O69" s="348"/>
      <c r="P69" s="348"/>
      <c r="Q69" s="348"/>
      <c r="R69" s="348"/>
      <c r="S69" s="348"/>
      <c r="T69" s="348"/>
      <c r="U69" s="348"/>
      <c r="V69" s="348"/>
      <c r="W69" s="348"/>
      <c r="X69" s="348"/>
      <c r="Y69" s="348"/>
      <c r="Z69" s="348"/>
      <c r="AA69" s="348"/>
      <c r="AB69" s="348"/>
      <c r="AC69" s="348"/>
      <c r="AD69" s="348"/>
      <c r="AE69" s="348"/>
      <c r="AF69" s="348"/>
      <c r="AG69" s="348"/>
      <c r="AH69" s="348"/>
      <c r="AI69" s="348"/>
      <c r="AJ69" s="348"/>
      <c r="AK69" s="348"/>
      <c r="AL69" s="348"/>
      <c r="AM69" s="348"/>
      <c r="AN69" s="348"/>
      <c r="AO69" s="348"/>
      <c r="AP69" s="348"/>
      <c r="AQ69" s="348"/>
      <c r="AR69" s="348"/>
      <c r="AS69" s="348"/>
      <c r="AT69" s="348"/>
      <c r="AU69" s="348"/>
      <c r="AV69" s="348"/>
      <c r="AW69" s="348"/>
      <c r="AX69" s="348"/>
      <c r="AY69" s="348"/>
      <c r="AZ69" s="348"/>
      <c r="BA69" s="348"/>
      <c r="BB69" s="348"/>
      <c r="BC69" s="348"/>
      <c r="BD69" s="348"/>
      <c r="BE69" s="348"/>
      <c r="BF69" s="348"/>
      <c r="BG69" s="348"/>
      <c r="BH69" s="348"/>
      <c r="BI69" s="348"/>
      <c r="BJ69" s="348"/>
      <c r="BK69" s="348"/>
      <c r="BL69" s="348"/>
      <c r="BM69" s="348"/>
      <c r="BN69" s="348"/>
      <c r="BO69" s="348"/>
      <c r="BP69" s="348"/>
      <c r="BQ69" s="348"/>
      <c r="BR69" s="348"/>
      <c r="BS69" s="348"/>
      <c r="BT69" s="348"/>
      <c r="BU69" s="348"/>
      <c r="BV69" s="348"/>
      <c r="BW69" s="348"/>
      <c r="BX69" s="348"/>
      <c r="BY69" s="348"/>
      <c r="BZ69" s="348"/>
      <c r="CA69" s="348"/>
      <c r="CB69" s="348"/>
      <c r="CC69" s="348"/>
      <c r="CD69" s="348"/>
      <c r="CE69" s="348"/>
      <c r="CF69" s="348"/>
      <c r="CG69" s="348"/>
      <c r="CH69" s="348"/>
      <c r="CI69" s="348"/>
      <c r="CJ69" s="348"/>
      <c r="CK69" s="348"/>
      <c r="CL69" s="348"/>
      <c r="CM69" s="348"/>
      <c r="CN69" s="348"/>
      <c r="CO69" s="348"/>
      <c r="CP69" s="348"/>
      <c r="CQ69" s="348"/>
      <c r="CR69" s="348"/>
      <c r="CS69" s="348"/>
      <c r="CT69" s="348"/>
      <c r="CU69" s="348"/>
      <c r="CV69" s="348"/>
      <c r="CW69" s="348"/>
      <c r="CX69" s="348"/>
      <c r="CY69" s="348"/>
      <c r="CZ69" s="348"/>
      <c r="DA69" s="348"/>
      <c r="DB69" s="348"/>
      <c r="DC69" s="348"/>
      <c r="DD69" s="348"/>
      <c r="DE69" s="348"/>
      <c r="DF69" s="348"/>
      <c r="DG69" s="348"/>
      <c r="DH69" s="348"/>
      <c r="DI69" s="348"/>
      <c r="DJ69" s="348"/>
      <c r="DK69" s="348"/>
      <c r="DL69" s="348"/>
      <c r="DM69" s="348"/>
      <c r="DN69" s="348"/>
      <c r="DO69" s="348"/>
      <c r="DP69" s="348"/>
      <c r="DQ69" s="348"/>
      <c r="DR69" s="348"/>
      <c r="DS69" s="348"/>
      <c r="DT69" s="348"/>
      <c r="DU69" s="348"/>
      <c r="DV69" s="348"/>
      <c r="DW69" s="348"/>
      <c r="DX69" s="348"/>
      <c r="DY69" s="348"/>
      <c r="DZ69" s="348"/>
      <c r="EA69" s="348"/>
      <c r="EB69" s="348"/>
      <c r="EC69" s="348"/>
      <c r="ED69" s="348"/>
      <c r="EE69" s="348"/>
      <c r="EF69" s="348"/>
      <c r="EG69" s="348"/>
      <c r="EH69" s="348"/>
      <c r="EI69" s="348"/>
      <c r="EJ69" s="348"/>
      <c r="EK69" s="348"/>
      <c r="EL69" s="348"/>
      <c r="EM69" s="348"/>
      <c r="EN69" s="348"/>
      <c r="EO69" s="348"/>
      <c r="EP69" s="348"/>
      <c r="EQ69" s="348"/>
      <c r="ER69" s="348"/>
      <c r="ES69" s="348"/>
      <c r="ET69" s="348"/>
      <c r="EU69" s="348"/>
      <c r="EV69" s="348"/>
      <c r="EW69" s="348"/>
      <c r="EX69" s="348"/>
      <c r="EY69" s="348"/>
      <c r="EZ69" s="348"/>
      <c r="FA69" s="348"/>
      <c r="FB69" s="348"/>
      <c r="FC69" s="348"/>
      <c r="FD69" s="348"/>
      <c r="FE69" s="348"/>
      <c r="FF69" s="348"/>
      <c r="FG69" s="348"/>
      <c r="FH69" s="348"/>
      <c r="FI69" s="348"/>
      <c r="FJ69" s="348"/>
      <c r="FK69" s="348"/>
      <c r="FL69" s="348"/>
      <c r="FM69" s="348"/>
      <c r="FN69" s="348"/>
      <c r="FO69" s="348"/>
      <c r="FP69" s="348"/>
      <c r="FQ69" s="348"/>
      <c r="FR69" s="348"/>
      <c r="FS69" s="348"/>
      <c r="FT69" s="348"/>
      <c r="FU69" s="348"/>
      <c r="FV69" s="348"/>
      <c r="FW69" s="348"/>
      <c r="FX69" s="348"/>
      <c r="FY69" s="348"/>
      <c r="FZ69" s="348"/>
      <c r="GA69" s="348"/>
      <c r="GB69" s="348"/>
      <c r="GC69" s="348"/>
      <c r="GD69" s="348"/>
      <c r="GE69" s="348"/>
      <c r="GF69" s="348"/>
      <c r="GG69" s="348"/>
      <c r="GH69" s="348"/>
      <c r="GI69" s="348"/>
      <c r="GJ69" s="348"/>
      <c r="GK69" s="348"/>
      <c r="GL69" s="348"/>
      <c r="GM69" s="348"/>
      <c r="GN69" s="348"/>
      <c r="GO69" s="348"/>
      <c r="GP69" s="348"/>
      <c r="GQ69" s="348"/>
      <c r="GR69" s="348"/>
      <c r="GS69" s="348"/>
      <c r="GT69" s="348"/>
      <c r="GU69" s="348"/>
      <c r="GV69" s="348"/>
      <c r="GW69" s="348"/>
      <c r="GX69" s="348"/>
      <c r="GY69" s="348"/>
      <c r="GZ69" s="348"/>
      <c r="HA69" s="348"/>
      <c r="HB69" s="348"/>
      <c r="HC69" s="348"/>
      <c r="HD69" s="348"/>
      <c r="HE69" s="348"/>
      <c r="HF69" s="348"/>
      <c r="HG69" s="348"/>
      <c r="HH69" s="348"/>
      <c r="HI69" s="348"/>
      <c r="HJ69" s="348"/>
      <c r="HK69" s="348"/>
      <c r="HL69" s="348"/>
      <c r="HM69" s="348"/>
      <c r="HN69" s="348"/>
      <c r="HO69" s="348"/>
      <c r="HP69" s="348"/>
      <c r="HQ69" s="348"/>
      <c r="HR69" s="348"/>
      <c r="HS69" s="348"/>
      <c r="HT69" s="348"/>
      <c r="HU69" s="348"/>
      <c r="HV69" s="348"/>
      <c r="HW69" s="348"/>
      <c r="HX69" s="348"/>
      <c r="HY69" s="348"/>
      <c r="HZ69" s="348"/>
      <c r="IA69" s="348"/>
      <c r="IB69" s="348"/>
      <c r="IC69" s="348"/>
      <c r="ID69" s="348"/>
      <c r="IE69" s="348"/>
      <c r="IF69" s="348"/>
      <c r="IG69" s="348"/>
      <c r="IH69" s="348"/>
      <c r="II69" s="348"/>
      <c r="IJ69" s="348"/>
      <c r="IK69" s="348"/>
      <c r="IL69" s="348"/>
      <c r="IM69" s="348"/>
      <c r="IN69" s="348"/>
      <c r="IO69" s="348"/>
      <c r="IP69" s="348"/>
      <c r="IQ69" s="348"/>
      <c r="IR69" s="348"/>
      <c r="IS69" s="348"/>
      <c r="IT69" s="348"/>
      <c r="IU69" s="348"/>
      <c r="IV69" s="348"/>
    </row>
    <row r="70" spans="1:256" customFormat="1" ht="15" customHeight="1">
      <c r="A70" s="348"/>
      <c r="B70" s="348"/>
      <c r="C70" s="348"/>
      <c r="D70" s="405"/>
      <c r="E70" s="406"/>
      <c r="F70" s="406"/>
      <c r="G70" s="406"/>
      <c r="H70" s="348"/>
      <c r="I70" s="348"/>
      <c r="J70" s="348"/>
      <c r="K70" s="348"/>
      <c r="L70" s="348"/>
      <c r="M70" s="348"/>
      <c r="N70" s="348"/>
      <c r="O70" s="348"/>
      <c r="P70" s="348"/>
      <c r="Q70" s="348"/>
      <c r="R70" s="348"/>
      <c r="S70" s="348"/>
      <c r="T70" s="348"/>
      <c r="U70" s="348"/>
      <c r="V70" s="348"/>
      <c r="W70" s="348"/>
      <c r="X70" s="348"/>
      <c r="Y70" s="348"/>
      <c r="Z70" s="348"/>
      <c r="AA70" s="348"/>
      <c r="AB70" s="348"/>
      <c r="AC70" s="348"/>
      <c r="AD70" s="348"/>
      <c r="AE70" s="348"/>
      <c r="AF70" s="348"/>
      <c r="AG70" s="348"/>
      <c r="AH70" s="348"/>
      <c r="AI70" s="348"/>
      <c r="AJ70" s="348"/>
      <c r="AK70" s="348"/>
      <c r="AL70" s="348"/>
      <c r="AM70" s="348"/>
      <c r="AN70" s="348"/>
      <c r="AO70" s="348"/>
      <c r="AP70" s="348"/>
      <c r="AQ70" s="348"/>
      <c r="AR70" s="348"/>
      <c r="AS70" s="348"/>
      <c r="AT70" s="348"/>
      <c r="AU70" s="348"/>
      <c r="AV70" s="348"/>
      <c r="AW70" s="348"/>
      <c r="AX70" s="348"/>
      <c r="AY70" s="348"/>
      <c r="AZ70" s="348"/>
      <c r="BA70" s="348"/>
      <c r="BB70" s="348"/>
      <c r="BC70" s="348"/>
      <c r="BD70" s="348"/>
      <c r="BE70" s="348"/>
      <c r="BF70" s="348"/>
      <c r="BG70" s="348"/>
      <c r="BH70" s="348"/>
      <c r="BI70" s="348"/>
      <c r="BJ70" s="348"/>
      <c r="BK70" s="348"/>
      <c r="BL70" s="348"/>
      <c r="BM70" s="348"/>
      <c r="BN70" s="348"/>
      <c r="BO70" s="348"/>
      <c r="BP70" s="348"/>
      <c r="BQ70" s="348"/>
      <c r="BR70" s="348"/>
      <c r="BS70" s="348"/>
      <c r="BT70" s="348"/>
      <c r="BU70" s="348"/>
      <c r="BV70" s="348"/>
      <c r="BW70" s="348"/>
      <c r="BX70" s="348"/>
      <c r="BY70" s="348"/>
      <c r="BZ70" s="348"/>
      <c r="CA70" s="348"/>
      <c r="CB70" s="348"/>
      <c r="CC70" s="348"/>
      <c r="CD70" s="348"/>
      <c r="CE70" s="348"/>
      <c r="CF70" s="348"/>
      <c r="CG70" s="348"/>
      <c r="CH70" s="348"/>
      <c r="CI70" s="348"/>
      <c r="CJ70" s="348"/>
      <c r="CK70" s="348"/>
      <c r="CL70" s="348"/>
      <c r="CM70" s="348"/>
      <c r="CN70" s="348"/>
      <c r="CO70" s="348"/>
      <c r="CP70" s="348"/>
      <c r="CQ70" s="348"/>
      <c r="CR70" s="348"/>
      <c r="CS70" s="348"/>
      <c r="CT70" s="348"/>
      <c r="CU70" s="348"/>
      <c r="CV70" s="348"/>
      <c r="CW70" s="348"/>
      <c r="CX70" s="348"/>
      <c r="CY70" s="348"/>
      <c r="CZ70" s="348"/>
      <c r="DA70" s="348"/>
      <c r="DB70" s="348"/>
      <c r="DC70" s="348"/>
      <c r="DD70" s="348"/>
      <c r="DE70" s="348"/>
      <c r="DF70" s="348"/>
      <c r="DG70" s="348"/>
      <c r="DH70" s="348"/>
      <c r="DI70" s="348"/>
      <c r="DJ70" s="348"/>
      <c r="DK70" s="348"/>
      <c r="DL70" s="348"/>
      <c r="DM70" s="348"/>
      <c r="DN70" s="348"/>
      <c r="DO70" s="348"/>
      <c r="DP70" s="348"/>
      <c r="DQ70" s="348"/>
      <c r="DR70" s="348"/>
      <c r="DS70" s="348"/>
      <c r="DT70" s="348"/>
      <c r="DU70" s="348"/>
      <c r="DV70" s="348"/>
      <c r="DW70" s="348"/>
      <c r="DX70" s="348"/>
      <c r="DY70" s="348"/>
      <c r="DZ70" s="348"/>
      <c r="EA70" s="348"/>
      <c r="EB70" s="348"/>
      <c r="EC70" s="348"/>
      <c r="ED70" s="348"/>
      <c r="EE70" s="348"/>
      <c r="EF70" s="348"/>
      <c r="EG70" s="348"/>
      <c r="EH70" s="348"/>
      <c r="EI70" s="348"/>
      <c r="EJ70" s="348"/>
      <c r="EK70" s="348"/>
      <c r="EL70" s="348"/>
      <c r="EM70" s="348"/>
      <c r="EN70" s="348"/>
      <c r="EO70" s="348"/>
      <c r="EP70" s="348"/>
      <c r="EQ70" s="348"/>
      <c r="ER70" s="348"/>
      <c r="ES70" s="348"/>
      <c r="ET70" s="348"/>
      <c r="EU70" s="348"/>
      <c r="EV70" s="348"/>
      <c r="EW70" s="348"/>
      <c r="EX70" s="348"/>
      <c r="EY70" s="348"/>
      <c r="EZ70" s="348"/>
      <c r="FA70" s="348"/>
      <c r="FB70" s="348"/>
      <c r="FC70" s="348"/>
      <c r="FD70" s="348"/>
      <c r="FE70" s="348"/>
      <c r="FF70" s="348"/>
      <c r="FG70" s="348"/>
      <c r="FH70" s="348"/>
      <c r="FI70" s="348"/>
      <c r="FJ70" s="348"/>
      <c r="FK70" s="348"/>
      <c r="FL70" s="348"/>
      <c r="FM70" s="348"/>
      <c r="FN70" s="348"/>
      <c r="FO70" s="348"/>
      <c r="FP70" s="348"/>
      <c r="FQ70" s="348"/>
      <c r="FR70" s="348"/>
      <c r="FS70" s="348"/>
      <c r="FT70" s="348"/>
      <c r="FU70" s="348"/>
      <c r="FV70" s="348"/>
      <c r="FW70" s="348"/>
      <c r="FX70" s="348"/>
      <c r="FY70" s="348"/>
      <c r="FZ70" s="348"/>
      <c r="GA70" s="348"/>
      <c r="GB70" s="348"/>
      <c r="GC70" s="348"/>
      <c r="GD70" s="348"/>
      <c r="GE70" s="348"/>
      <c r="GF70" s="348"/>
      <c r="GG70" s="348"/>
      <c r="GH70" s="348"/>
      <c r="GI70" s="348"/>
      <c r="GJ70" s="348"/>
      <c r="GK70" s="348"/>
      <c r="GL70" s="348"/>
      <c r="GM70" s="348"/>
      <c r="GN70" s="348"/>
      <c r="GO70" s="348"/>
      <c r="GP70" s="348"/>
      <c r="GQ70" s="348"/>
      <c r="GR70" s="348"/>
      <c r="GS70" s="348"/>
      <c r="GT70" s="348"/>
      <c r="GU70" s="348"/>
      <c r="GV70" s="348"/>
      <c r="GW70" s="348"/>
      <c r="GX70" s="348"/>
      <c r="GY70" s="348"/>
      <c r="GZ70" s="348"/>
      <c r="HA70" s="348"/>
      <c r="HB70" s="348"/>
      <c r="HC70" s="348"/>
      <c r="HD70" s="348"/>
      <c r="HE70" s="348"/>
      <c r="HF70" s="348"/>
      <c r="HG70" s="348"/>
      <c r="HH70" s="348"/>
      <c r="HI70" s="348"/>
      <c r="HJ70" s="348"/>
      <c r="HK70" s="348"/>
      <c r="HL70" s="348"/>
      <c r="HM70" s="348"/>
      <c r="HN70" s="348"/>
      <c r="HO70" s="348"/>
      <c r="HP70" s="348"/>
      <c r="HQ70" s="348"/>
      <c r="HR70" s="348"/>
      <c r="HS70" s="348"/>
      <c r="HT70" s="348"/>
      <c r="HU70" s="348"/>
      <c r="HV70" s="348"/>
      <c r="HW70" s="348"/>
      <c r="HX70" s="348"/>
      <c r="HY70" s="348"/>
      <c r="HZ70" s="348"/>
      <c r="IA70" s="348"/>
      <c r="IB70" s="348"/>
      <c r="IC70" s="348"/>
      <c r="ID70" s="348"/>
      <c r="IE70" s="348"/>
      <c r="IF70" s="348"/>
      <c r="IG70" s="348"/>
      <c r="IH70" s="348"/>
      <c r="II70" s="348"/>
      <c r="IJ70" s="348"/>
      <c r="IK70" s="348"/>
      <c r="IL70" s="348"/>
      <c r="IM70" s="348"/>
      <c r="IN70" s="348"/>
      <c r="IO70" s="348"/>
      <c r="IP70" s="348"/>
      <c r="IQ70" s="348"/>
      <c r="IR70" s="348"/>
      <c r="IS70" s="348"/>
      <c r="IT70" s="348"/>
      <c r="IU70" s="348"/>
      <c r="IV70" s="348"/>
    </row>
    <row r="71" spans="1:256" customFormat="1" ht="15" customHeight="1">
      <c r="A71" s="348"/>
      <c r="B71" s="348"/>
      <c r="C71" s="348"/>
      <c r="D71" s="405"/>
      <c r="E71" s="406" t="s">
        <v>455</v>
      </c>
      <c r="F71" s="406"/>
      <c r="G71" s="406"/>
      <c r="H71" s="348"/>
      <c r="I71" s="348"/>
      <c r="J71" s="348"/>
      <c r="K71" s="348"/>
      <c r="L71" s="348"/>
      <c r="M71" s="348"/>
      <c r="N71" s="348"/>
      <c r="O71" s="348"/>
      <c r="P71" s="348"/>
      <c r="Q71" s="348"/>
      <c r="R71" s="348"/>
      <c r="S71" s="348"/>
      <c r="T71" s="348"/>
      <c r="U71" s="348"/>
      <c r="V71" s="348"/>
      <c r="W71" s="348"/>
      <c r="X71" s="348"/>
      <c r="Y71" s="348"/>
      <c r="Z71" s="348"/>
      <c r="AA71" s="348"/>
      <c r="AB71" s="348"/>
      <c r="AC71" s="348"/>
      <c r="AD71" s="348"/>
      <c r="AE71" s="348"/>
      <c r="AF71" s="348"/>
      <c r="AG71" s="348"/>
      <c r="AH71" s="348"/>
      <c r="AI71" s="348"/>
      <c r="AJ71" s="348"/>
      <c r="AK71" s="348"/>
      <c r="AL71" s="348"/>
      <c r="AM71" s="348"/>
      <c r="AN71" s="348"/>
      <c r="AO71" s="348"/>
      <c r="AP71" s="348"/>
      <c r="AQ71" s="348"/>
      <c r="AR71" s="348"/>
      <c r="AS71" s="348"/>
      <c r="AT71" s="348"/>
      <c r="AU71" s="348"/>
      <c r="AV71" s="348"/>
      <c r="AW71" s="348"/>
      <c r="AX71" s="348"/>
      <c r="AY71" s="348"/>
      <c r="AZ71" s="348"/>
      <c r="BA71" s="348"/>
      <c r="BB71" s="348"/>
      <c r="BC71" s="348"/>
      <c r="BD71" s="348"/>
      <c r="BE71" s="348"/>
      <c r="BF71" s="348"/>
      <c r="BG71" s="348"/>
      <c r="BH71" s="348"/>
      <c r="BI71" s="348"/>
      <c r="BJ71" s="348"/>
      <c r="BK71" s="348"/>
      <c r="BL71" s="348"/>
      <c r="BM71" s="348"/>
      <c r="BN71" s="348"/>
      <c r="BO71" s="348"/>
      <c r="BP71" s="348"/>
      <c r="BQ71" s="348"/>
      <c r="BR71" s="348"/>
      <c r="BS71" s="348"/>
      <c r="BT71" s="348"/>
      <c r="BU71" s="348"/>
      <c r="BV71" s="348"/>
      <c r="BW71" s="348"/>
      <c r="BX71" s="348"/>
      <c r="BY71" s="348"/>
      <c r="BZ71" s="348"/>
      <c r="CA71" s="348"/>
      <c r="CB71" s="348"/>
      <c r="CC71" s="348"/>
      <c r="CD71" s="348"/>
      <c r="CE71" s="348"/>
      <c r="CF71" s="348"/>
      <c r="CG71" s="348"/>
      <c r="CH71" s="348"/>
      <c r="CI71" s="348"/>
      <c r="CJ71" s="348"/>
      <c r="CK71" s="348"/>
      <c r="CL71" s="348"/>
      <c r="CM71" s="348"/>
      <c r="CN71" s="348"/>
      <c r="CO71" s="348"/>
      <c r="CP71" s="348"/>
      <c r="CQ71" s="348"/>
      <c r="CR71" s="348"/>
      <c r="CS71" s="348"/>
      <c r="CT71" s="348"/>
      <c r="CU71" s="348"/>
      <c r="CV71" s="348"/>
      <c r="CW71" s="348"/>
      <c r="CX71" s="348"/>
      <c r="CY71" s="348"/>
      <c r="CZ71" s="348"/>
      <c r="DA71" s="348"/>
      <c r="DB71" s="348"/>
      <c r="DC71" s="348"/>
      <c r="DD71" s="348"/>
      <c r="DE71" s="348"/>
      <c r="DF71" s="348"/>
      <c r="DG71" s="348"/>
      <c r="DH71" s="348"/>
      <c r="DI71" s="348"/>
      <c r="DJ71" s="348"/>
      <c r="DK71" s="348"/>
      <c r="DL71" s="348"/>
      <c r="DM71" s="348"/>
      <c r="DN71" s="348"/>
      <c r="DO71" s="348"/>
      <c r="DP71" s="348"/>
      <c r="DQ71" s="348"/>
      <c r="DR71" s="348"/>
      <c r="DS71" s="348"/>
      <c r="DT71" s="348"/>
      <c r="DU71" s="348"/>
      <c r="DV71" s="348"/>
      <c r="DW71" s="348"/>
      <c r="DX71" s="348"/>
      <c r="DY71" s="348"/>
      <c r="DZ71" s="348"/>
      <c r="EA71" s="348"/>
      <c r="EB71" s="348"/>
      <c r="EC71" s="348"/>
      <c r="ED71" s="348"/>
      <c r="EE71" s="348"/>
      <c r="EF71" s="348"/>
      <c r="EG71" s="348"/>
      <c r="EH71" s="348"/>
      <c r="EI71" s="348"/>
      <c r="EJ71" s="348"/>
      <c r="EK71" s="348"/>
      <c r="EL71" s="348"/>
      <c r="EM71" s="348"/>
      <c r="EN71" s="348"/>
      <c r="EO71" s="348"/>
      <c r="EP71" s="348"/>
      <c r="EQ71" s="348"/>
      <c r="ER71" s="348"/>
      <c r="ES71" s="348"/>
      <c r="ET71" s="348"/>
      <c r="EU71" s="348"/>
      <c r="EV71" s="348"/>
      <c r="EW71" s="348"/>
      <c r="EX71" s="348"/>
      <c r="EY71" s="348"/>
      <c r="EZ71" s="348"/>
      <c r="FA71" s="348"/>
      <c r="FB71" s="348"/>
      <c r="FC71" s="348"/>
      <c r="FD71" s="348"/>
      <c r="FE71" s="348"/>
      <c r="FF71" s="348"/>
      <c r="FG71" s="348"/>
      <c r="FH71" s="348"/>
      <c r="FI71" s="348"/>
      <c r="FJ71" s="348"/>
      <c r="FK71" s="348"/>
      <c r="FL71" s="348"/>
      <c r="FM71" s="348"/>
      <c r="FN71" s="348"/>
      <c r="FO71" s="348"/>
      <c r="FP71" s="348"/>
      <c r="FQ71" s="348"/>
      <c r="FR71" s="348"/>
      <c r="FS71" s="348"/>
      <c r="FT71" s="348"/>
      <c r="FU71" s="348"/>
      <c r="FV71" s="348"/>
      <c r="FW71" s="348"/>
      <c r="FX71" s="348"/>
      <c r="FY71" s="348"/>
      <c r="FZ71" s="348"/>
      <c r="GA71" s="348"/>
      <c r="GB71" s="348"/>
      <c r="GC71" s="348"/>
      <c r="GD71" s="348"/>
      <c r="GE71" s="348"/>
      <c r="GF71" s="348"/>
      <c r="GG71" s="348"/>
      <c r="GH71" s="348"/>
      <c r="GI71" s="348"/>
      <c r="GJ71" s="348"/>
      <c r="GK71" s="348"/>
      <c r="GL71" s="348"/>
      <c r="GM71" s="348"/>
      <c r="GN71" s="348"/>
      <c r="GO71" s="348"/>
      <c r="GP71" s="348"/>
      <c r="GQ71" s="348"/>
      <c r="GR71" s="348"/>
      <c r="GS71" s="348"/>
      <c r="GT71" s="348"/>
      <c r="GU71" s="348"/>
      <c r="GV71" s="348"/>
      <c r="GW71" s="348"/>
      <c r="GX71" s="348"/>
      <c r="GY71" s="348"/>
      <c r="GZ71" s="348"/>
      <c r="HA71" s="348"/>
      <c r="HB71" s="348"/>
      <c r="HC71" s="348"/>
      <c r="HD71" s="348"/>
      <c r="HE71" s="348"/>
      <c r="HF71" s="348"/>
      <c r="HG71" s="348"/>
      <c r="HH71" s="348"/>
      <c r="HI71" s="348"/>
      <c r="HJ71" s="348"/>
      <c r="HK71" s="348"/>
      <c r="HL71" s="348"/>
      <c r="HM71" s="348"/>
      <c r="HN71" s="348"/>
      <c r="HO71" s="348"/>
      <c r="HP71" s="348"/>
      <c r="HQ71" s="348"/>
      <c r="HR71" s="348"/>
      <c r="HS71" s="348"/>
      <c r="HT71" s="348"/>
      <c r="HU71" s="348"/>
      <c r="HV71" s="348"/>
      <c r="HW71" s="348"/>
      <c r="HX71" s="348"/>
      <c r="HY71" s="348"/>
      <c r="HZ71" s="348"/>
      <c r="IA71" s="348"/>
      <c r="IB71" s="348"/>
      <c r="IC71" s="348"/>
      <c r="ID71" s="348"/>
      <c r="IE71" s="348"/>
      <c r="IF71" s="348"/>
      <c r="IG71" s="348"/>
      <c r="IH71" s="348"/>
      <c r="II71" s="348"/>
      <c r="IJ71" s="348"/>
      <c r="IK71" s="348"/>
      <c r="IL71" s="348"/>
      <c r="IM71" s="348"/>
      <c r="IN71" s="348"/>
      <c r="IO71" s="348"/>
      <c r="IP71" s="348"/>
      <c r="IQ71" s="348"/>
      <c r="IR71" s="348"/>
      <c r="IS71" s="348"/>
      <c r="IT71" s="348"/>
      <c r="IU71" s="348"/>
      <c r="IV71" s="348"/>
    </row>
    <row r="72" spans="1:256" customFormat="1" ht="15" customHeight="1">
      <c r="A72" s="348"/>
      <c r="B72" s="348"/>
      <c r="C72" s="348"/>
      <c r="D72" s="405" t="s">
        <v>456</v>
      </c>
      <c r="E72" s="406"/>
      <c r="F72" s="406"/>
      <c r="G72" s="406"/>
      <c r="H72" s="348"/>
      <c r="I72" s="348"/>
      <c r="J72" s="348"/>
      <c r="K72" s="348"/>
      <c r="L72" s="348"/>
      <c r="M72" s="348"/>
      <c r="N72" s="348"/>
      <c r="O72" s="348"/>
      <c r="P72" s="348"/>
      <c r="Q72" s="348"/>
      <c r="R72" s="348"/>
      <c r="S72" s="348"/>
      <c r="T72" s="348"/>
      <c r="U72" s="348"/>
      <c r="V72" s="348"/>
      <c r="W72" s="348"/>
      <c r="X72" s="348"/>
      <c r="Y72" s="348"/>
      <c r="Z72" s="348"/>
      <c r="AA72" s="348"/>
      <c r="AB72" s="348"/>
      <c r="AC72" s="348"/>
      <c r="AD72" s="348"/>
      <c r="AE72" s="348"/>
      <c r="AF72" s="348"/>
      <c r="AG72" s="348"/>
      <c r="AH72" s="348"/>
      <c r="AI72" s="348"/>
      <c r="AJ72" s="348"/>
      <c r="AK72" s="348"/>
      <c r="AL72" s="348"/>
      <c r="AM72" s="348"/>
      <c r="AN72" s="348"/>
      <c r="AO72" s="348"/>
      <c r="AP72" s="348"/>
      <c r="AQ72" s="348"/>
      <c r="AR72" s="348"/>
      <c r="AS72" s="348"/>
      <c r="AT72" s="348"/>
      <c r="AU72" s="348"/>
      <c r="AV72" s="348"/>
      <c r="AW72" s="348"/>
      <c r="AX72" s="348"/>
      <c r="AY72" s="348"/>
      <c r="AZ72" s="348"/>
      <c r="BA72" s="348"/>
      <c r="BB72" s="348"/>
      <c r="BC72" s="348"/>
      <c r="BD72" s="348"/>
      <c r="BE72" s="348"/>
      <c r="BF72" s="348"/>
      <c r="BG72" s="348"/>
      <c r="BH72" s="348"/>
      <c r="BI72" s="348"/>
      <c r="BJ72" s="348"/>
      <c r="BK72" s="348"/>
      <c r="BL72" s="348"/>
      <c r="BM72" s="348"/>
      <c r="BN72" s="348"/>
      <c r="BO72" s="348"/>
      <c r="BP72" s="348"/>
      <c r="BQ72" s="348"/>
      <c r="BR72" s="348"/>
      <c r="BS72" s="348"/>
      <c r="BT72" s="348"/>
      <c r="BU72" s="348"/>
      <c r="BV72" s="348"/>
      <c r="BW72" s="348"/>
      <c r="BX72" s="348"/>
      <c r="BY72" s="348"/>
      <c r="BZ72" s="348"/>
      <c r="CA72" s="348"/>
      <c r="CB72" s="348"/>
      <c r="CC72" s="348"/>
      <c r="CD72" s="348"/>
      <c r="CE72" s="348"/>
      <c r="CF72" s="348"/>
      <c r="CG72" s="348"/>
      <c r="CH72" s="348"/>
      <c r="CI72" s="348"/>
      <c r="CJ72" s="348"/>
      <c r="CK72" s="348"/>
      <c r="CL72" s="348"/>
      <c r="CM72" s="348"/>
      <c r="CN72" s="348"/>
      <c r="CO72" s="348"/>
      <c r="CP72" s="348"/>
      <c r="CQ72" s="348"/>
      <c r="CR72" s="348"/>
      <c r="CS72" s="348"/>
      <c r="CT72" s="348"/>
      <c r="CU72" s="348"/>
      <c r="CV72" s="348"/>
      <c r="CW72" s="348"/>
      <c r="CX72" s="348"/>
      <c r="CY72" s="348"/>
      <c r="CZ72" s="348"/>
      <c r="DA72" s="348"/>
      <c r="DB72" s="348"/>
      <c r="DC72" s="348"/>
      <c r="DD72" s="348"/>
      <c r="DE72" s="348"/>
      <c r="DF72" s="348"/>
      <c r="DG72" s="348"/>
      <c r="DH72" s="348"/>
      <c r="DI72" s="348"/>
      <c r="DJ72" s="348"/>
      <c r="DK72" s="348"/>
      <c r="DL72" s="348"/>
      <c r="DM72" s="348"/>
      <c r="DN72" s="348"/>
      <c r="DO72" s="348"/>
      <c r="DP72" s="348"/>
      <c r="DQ72" s="348"/>
      <c r="DR72" s="348"/>
      <c r="DS72" s="348"/>
      <c r="DT72" s="348"/>
      <c r="DU72" s="348"/>
      <c r="DV72" s="348"/>
      <c r="DW72" s="348"/>
      <c r="DX72" s="348"/>
      <c r="DY72" s="348"/>
      <c r="DZ72" s="348"/>
      <c r="EA72" s="348"/>
      <c r="EB72" s="348"/>
      <c r="EC72" s="348"/>
      <c r="ED72" s="348"/>
      <c r="EE72" s="348"/>
      <c r="EF72" s="348"/>
      <c r="EG72" s="348"/>
      <c r="EH72" s="348"/>
      <c r="EI72" s="348"/>
      <c r="EJ72" s="348"/>
      <c r="EK72" s="348"/>
      <c r="EL72" s="348"/>
      <c r="EM72" s="348"/>
      <c r="EN72" s="348"/>
      <c r="EO72" s="348"/>
      <c r="EP72" s="348"/>
      <c r="EQ72" s="348"/>
      <c r="ER72" s="348"/>
      <c r="ES72" s="348"/>
      <c r="ET72" s="348"/>
      <c r="EU72" s="348"/>
      <c r="EV72" s="348"/>
      <c r="EW72" s="348"/>
      <c r="EX72" s="348"/>
      <c r="EY72" s="348"/>
      <c r="EZ72" s="348"/>
      <c r="FA72" s="348"/>
      <c r="FB72" s="348"/>
      <c r="FC72" s="348"/>
      <c r="FD72" s="348"/>
      <c r="FE72" s="348"/>
      <c r="FF72" s="348"/>
      <c r="FG72" s="348"/>
      <c r="FH72" s="348"/>
      <c r="FI72" s="348"/>
      <c r="FJ72" s="348"/>
      <c r="FK72" s="348"/>
      <c r="FL72" s="348"/>
      <c r="FM72" s="348"/>
      <c r="FN72" s="348"/>
      <c r="FO72" s="348"/>
      <c r="FP72" s="348"/>
      <c r="FQ72" s="348"/>
      <c r="FR72" s="348"/>
      <c r="FS72" s="348"/>
      <c r="FT72" s="348"/>
      <c r="FU72" s="348"/>
      <c r="FV72" s="348"/>
      <c r="FW72" s="348"/>
      <c r="FX72" s="348"/>
      <c r="FY72" s="348"/>
      <c r="FZ72" s="348"/>
      <c r="GA72" s="348"/>
      <c r="GB72" s="348"/>
      <c r="GC72" s="348"/>
      <c r="GD72" s="348"/>
      <c r="GE72" s="348"/>
      <c r="GF72" s="348"/>
      <c r="GG72" s="348"/>
      <c r="GH72" s="348"/>
      <c r="GI72" s="348"/>
      <c r="GJ72" s="348"/>
      <c r="GK72" s="348"/>
      <c r="GL72" s="348"/>
      <c r="GM72" s="348"/>
      <c r="GN72" s="348"/>
      <c r="GO72" s="348"/>
      <c r="GP72" s="348"/>
      <c r="GQ72" s="348"/>
      <c r="GR72" s="348"/>
      <c r="GS72" s="348"/>
      <c r="GT72" s="348"/>
      <c r="GU72" s="348"/>
      <c r="GV72" s="348"/>
      <c r="GW72" s="348"/>
      <c r="GX72" s="348"/>
      <c r="GY72" s="348"/>
      <c r="GZ72" s="348"/>
      <c r="HA72" s="348"/>
      <c r="HB72" s="348"/>
      <c r="HC72" s="348"/>
      <c r="HD72" s="348"/>
      <c r="HE72" s="348"/>
      <c r="HF72" s="348"/>
      <c r="HG72" s="348"/>
      <c r="HH72" s="348"/>
      <c r="HI72" s="348"/>
      <c r="HJ72" s="348"/>
      <c r="HK72" s="348"/>
      <c r="HL72" s="348"/>
      <c r="HM72" s="348"/>
      <c r="HN72" s="348"/>
      <c r="HO72" s="348"/>
      <c r="HP72" s="348"/>
      <c r="HQ72" s="348"/>
      <c r="HR72" s="348"/>
      <c r="HS72" s="348"/>
      <c r="HT72" s="348"/>
      <c r="HU72" s="348"/>
      <c r="HV72" s="348"/>
      <c r="HW72" s="348"/>
      <c r="HX72" s="348"/>
      <c r="HY72" s="348"/>
      <c r="HZ72" s="348"/>
      <c r="IA72" s="348"/>
      <c r="IB72" s="348"/>
      <c r="IC72" s="348"/>
      <c r="ID72" s="348"/>
      <c r="IE72" s="348"/>
      <c r="IF72" s="348"/>
      <c r="IG72" s="348"/>
      <c r="IH72" s="348"/>
      <c r="II72" s="348"/>
      <c r="IJ72" s="348"/>
      <c r="IK72" s="348"/>
      <c r="IL72" s="348"/>
      <c r="IM72" s="348"/>
      <c r="IN72" s="348"/>
      <c r="IO72" s="348"/>
      <c r="IP72" s="348"/>
      <c r="IQ72" s="348"/>
      <c r="IR72" s="348"/>
      <c r="IS72" s="348"/>
      <c r="IT72" s="348"/>
      <c r="IU72" s="348"/>
      <c r="IV72" s="348"/>
    </row>
    <row r="73" spans="1:256" customFormat="1" ht="15" customHeight="1">
      <c r="A73" s="348"/>
      <c r="B73" s="348"/>
      <c r="C73" s="348"/>
      <c r="D73" s="405"/>
      <c r="E73" s="406"/>
      <c r="F73" s="406"/>
      <c r="G73" s="406"/>
      <c r="H73" s="348"/>
      <c r="I73" s="348"/>
      <c r="J73" s="348"/>
      <c r="K73" s="348"/>
      <c r="L73" s="348"/>
      <c r="M73" s="348"/>
      <c r="N73" s="348"/>
      <c r="O73" s="348"/>
      <c r="P73" s="348"/>
      <c r="Q73" s="348"/>
      <c r="R73" s="348"/>
      <c r="S73" s="348"/>
      <c r="T73" s="348"/>
      <c r="U73" s="348"/>
      <c r="V73" s="348"/>
      <c r="W73" s="348"/>
      <c r="X73" s="348"/>
      <c r="Y73" s="348"/>
      <c r="Z73" s="348"/>
      <c r="AA73" s="348"/>
      <c r="AB73" s="348"/>
      <c r="AC73" s="348"/>
      <c r="AD73" s="348"/>
      <c r="AE73" s="348"/>
      <c r="AF73" s="348"/>
      <c r="AG73" s="348"/>
      <c r="AH73" s="348"/>
      <c r="AI73" s="348"/>
      <c r="AJ73" s="348"/>
      <c r="AK73" s="348"/>
      <c r="AL73" s="348"/>
      <c r="AM73" s="348"/>
      <c r="AN73" s="348"/>
      <c r="AO73" s="348"/>
      <c r="AP73" s="348"/>
      <c r="AQ73" s="348"/>
      <c r="AR73" s="348"/>
      <c r="AS73" s="348"/>
      <c r="AT73" s="348"/>
      <c r="AU73" s="348"/>
      <c r="AV73" s="348"/>
      <c r="AW73" s="348"/>
      <c r="AX73" s="348"/>
      <c r="AY73" s="348"/>
      <c r="AZ73" s="348"/>
      <c r="BA73" s="348"/>
      <c r="BB73" s="348"/>
      <c r="BC73" s="348"/>
      <c r="BD73" s="348"/>
      <c r="BE73" s="348"/>
      <c r="BF73" s="348"/>
      <c r="BG73" s="348"/>
      <c r="BH73" s="348"/>
      <c r="BI73" s="348"/>
      <c r="BJ73" s="348"/>
      <c r="BK73" s="348"/>
      <c r="BL73" s="348"/>
      <c r="BM73" s="348"/>
      <c r="BN73" s="348"/>
      <c r="BO73" s="348"/>
      <c r="BP73" s="348"/>
      <c r="BQ73" s="348"/>
      <c r="BR73" s="348"/>
      <c r="BS73" s="348"/>
      <c r="BT73" s="348"/>
      <c r="BU73" s="348"/>
      <c r="BV73" s="348"/>
      <c r="BW73" s="348"/>
      <c r="BX73" s="348"/>
      <c r="BY73" s="348"/>
      <c r="BZ73" s="348"/>
      <c r="CA73" s="348"/>
      <c r="CB73" s="348"/>
      <c r="CC73" s="348"/>
      <c r="CD73" s="348"/>
      <c r="CE73" s="348"/>
      <c r="CF73" s="348"/>
      <c r="CG73" s="348"/>
      <c r="CH73" s="348"/>
      <c r="CI73" s="348"/>
      <c r="CJ73" s="348"/>
      <c r="CK73" s="348"/>
      <c r="CL73" s="348"/>
      <c r="CM73" s="348"/>
      <c r="CN73" s="348"/>
      <c r="CO73" s="348"/>
      <c r="CP73" s="348"/>
      <c r="CQ73" s="348"/>
      <c r="CR73" s="348"/>
      <c r="CS73" s="348"/>
      <c r="CT73" s="348"/>
      <c r="CU73" s="348"/>
      <c r="CV73" s="348"/>
      <c r="CW73" s="348"/>
      <c r="CX73" s="348"/>
      <c r="CY73" s="348"/>
      <c r="CZ73" s="348"/>
      <c r="DA73" s="348"/>
      <c r="DB73" s="348"/>
      <c r="DC73" s="348"/>
      <c r="DD73" s="348"/>
      <c r="DE73" s="348"/>
      <c r="DF73" s="348"/>
      <c r="DG73" s="348"/>
      <c r="DH73" s="348"/>
      <c r="DI73" s="348"/>
      <c r="DJ73" s="348"/>
      <c r="DK73" s="348"/>
      <c r="DL73" s="348"/>
      <c r="DM73" s="348"/>
      <c r="DN73" s="348"/>
      <c r="DO73" s="348"/>
      <c r="DP73" s="348"/>
      <c r="DQ73" s="348"/>
      <c r="DR73" s="348"/>
      <c r="DS73" s="348"/>
      <c r="DT73" s="348"/>
      <c r="DU73" s="348"/>
      <c r="DV73" s="348"/>
      <c r="DW73" s="348"/>
      <c r="DX73" s="348"/>
      <c r="DY73" s="348"/>
      <c r="DZ73" s="348"/>
      <c r="EA73" s="348"/>
      <c r="EB73" s="348"/>
      <c r="EC73" s="348"/>
      <c r="ED73" s="348"/>
      <c r="EE73" s="348"/>
      <c r="EF73" s="348"/>
      <c r="EG73" s="348"/>
      <c r="EH73" s="348"/>
      <c r="EI73" s="348"/>
      <c r="EJ73" s="348"/>
      <c r="EK73" s="348"/>
      <c r="EL73" s="348"/>
      <c r="EM73" s="348"/>
      <c r="EN73" s="348"/>
      <c r="EO73" s="348"/>
      <c r="EP73" s="348"/>
      <c r="EQ73" s="348"/>
      <c r="ER73" s="348"/>
      <c r="ES73" s="348"/>
      <c r="ET73" s="348"/>
      <c r="EU73" s="348"/>
      <c r="EV73" s="348"/>
      <c r="EW73" s="348"/>
      <c r="EX73" s="348"/>
      <c r="EY73" s="348"/>
      <c r="EZ73" s="348"/>
      <c r="FA73" s="348"/>
      <c r="FB73" s="348"/>
      <c r="FC73" s="348"/>
      <c r="FD73" s="348"/>
      <c r="FE73" s="348"/>
      <c r="FF73" s="348"/>
      <c r="FG73" s="348"/>
      <c r="FH73" s="348"/>
      <c r="FI73" s="348"/>
      <c r="FJ73" s="348"/>
      <c r="FK73" s="348"/>
      <c r="FL73" s="348"/>
      <c r="FM73" s="348"/>
      <c r="FN73" s="348"/>
      <c r="FO73" s="348"/>
      <c r="FP73" s="348"/>
      <c r="FQ73" s="348"/>
      <c r="FR73" s="348"/>
      <c r="FS73" s="348"/>
      <c r="FT73" s="348"/>
      <c r="FU73" s="348"/>
      <c r="FV73" s="348"/>
      <c r="FW73" s="348"/>
      <c r="FX73" s="348"/>
      <c r="FY73" s="348"/>
      <c r="FZ73" s="348"/>
      <c r="GA73" s="348"/>
      <c r="GB73" s="348"/>
      <c r="GC73" s="348"/>
      <c r="GD73" s="348"/>
      <c r="GE73" s="348"/>
      <c r="GF73" s="348"/>
      <c r="GG73" s="348"/>
      <c r="GH73" s="348"/>
      <c r="GI73" s="348"/>
      <c r="GJ73" s="348"/>
      <c r="GK73" s="348"/>
      <c r="GL73" s="348"/>
      <c r="GM73" s="348"/>
      <c r="GN73" s="348"/>
      <c r="GO73" s="348"/>
      <c r="GP73" s="348"/>
      <c r="GQ73" s="348"/>
      <c r="GR73" s="348"/>
      <c r="GS73" s="348"/>
      <c r="GT73" s="348"/>
      <c r="GU73" s="348"/>
      <c r="GV73" s="348"/>
      <c r="GW73" s="348"/>
      <c r="GX73" s="348"/>
      <c r="GY73" s="348"/>
      <c r="GZ73" s="348"/>
      <c r="HA73" s="348"/>
      <c r="HB73" s="348"/>
      <c r="HC73" s="348"/>
      <c r="HD73" s="348"/>
      <c r="HE73" s="348"/>
      <c r="HF73" s="348"/>
      <c r="HG73" s="348"/>
      <c r="HH73" s="348"/>
      <c r="HI73" s="348"/>
      <c r="HJ73" s="348"/>
      <c r="HK73" s="348"/>
      <c r="HL73" s="348"/>
      <c r="HM73" s="348"/>
      <c r="HN73" s="348"/>
      <c r="HO73" s="348"/>
      <c r="HP73" s="348"/>
      <c r="HQ73" s="348"/>
      <c r="HR73" s="348"/>
      <c r="HS73" s="348"/>
      <c r="HT73" s="348"/>
      <c r="HU73" s="348"/>
      <c r="HV73" s="348"/>
      <c r="HW73" s="348"/>
      <c r="HX73" s="348"/>
      <c r="HY73" s="348"/>
      <c r="HZ73" s="348"/>
      <c r="IA73" s="348"/>
      <c r="IB73" s="348"/>
      <c r="IC73" s="348"/>
      <c r="ID73" s="348"/>
      <c r="IE73" s="348"/>
      <c r="IF73" s="348"/>
      <c r="IG73" s="348"/>
      <c r="IH73" s="348"/>
      <c r="II73" s="348"/>
      <c r="IJ73" s="348"/>
      <c r="IK73" s="348"/>
      <c r="IL73" s="348"/>
      <c r="IM73" s="348"/>
      <c r="IN73" s="348"/>
      <c r="IO73" s="348"/>
      <c r="IP73" s="348"/>
      <c r="IQ73" s="348"/>
      <c r="IR73" s="348"/>
      <c r="IS73" s="348"/>
      <c r="IT73" s="348"/>
      <c r="IU73" s="348"/>
      <c r="IV73" s="348"/>
    </row>
    <row r="74" spans="1:256" customFormat="1" ht="15" customHeight="1">
      <c r="A74" s="348"/>
      <c r="B74" s="348"/>
      <c r="C74" s="348"/>
      <c r="D74" s="405" t="s">
        <v>456</v>
      </c>
      <c r="E74" s="352"/>
      <c r="F74" s="406"/>
      <c r="G74" s="406"/>
      <c r="H74" s="348"/>
      <c r="I74" s="348"/>
      <c r="J74" s="348"/>
      <c r="K74" s="348"/>
      <c r="L74" s="348"/>
      <c r="M74" s="348"/>
      <c r="N74" s="348"/>
      <c r="O74" s="348"/>
      <c r="P74" s="348"/>
      <c r="Q74" s="348"/>
      <c r="R74" s="348"/>
      <c r="S74" s="348"/>
      <c r="T74" s="348"/>
      <c r="U74" s="348"/>
      <c r="V74" s="348"/>
      <c r="W74" s="348"/>
      <c r="X74" s="348"/>
      <c r="Y74" s="348"/>
      <c r="Z74" s="348"/>
      <c r="AA74" s="348"/>
      <c r="AB74" s="348"/>
      <c r="AC74" s="348"/>
      <c r="AD74" s="348"/>
      <c r="AE74" s="348"/>
      <c r="AF74" s="348"/>
      <c r="AG74" s="348"/>
      <c r="AH74" s="348"/>
      <c r="AI74" s="348"/>
      <c r="AJ74" s="348"/>
      <c r="AK74" s="348"/>
      <c r="AL74" s="348"/>
      <c r="AM74" s="348"/>
      <c r="AN74" s="348"/>
      <c r="AO74" s="348"/>
      <c r="AP74" s="348"/>
      <c r="AQ74" s="348"/>
      <c r="AR74" s="348"/>
      <c r="AS74" s="348"/>
      <c r="AT74" s="348"/>
      <c r="AU74" s="348"/>
      <c r="AV74" s="348"/>
      <c r="AW74" s="348"/>
      <c r="AX74" s="348"/>
      <c r="AY74" s="348"/>
      <c r="AZ74" s="348"/>
      <c r="BA74" s="348"/>
      <c r="BB74" s="348"/>
      <c r="BC74" s="348"/>
      <c r="BD74" s="348"/>
      <c r="BE74" s="348"/>
      <c r="BF74" s="348"/>
      <c r="BG74" s="348"/>
      <c r="BH74" s="348"/>
      <c r="BI74" s="348"/>
      <c r="BJ74" s="348"/>
      <c r="BK74" s="348"/>
      <c r="BL74" s="348"/>
      <c r="BM74" s="348"/>
      <c r="BN74" s="348"/>
      <c r="BO74" s="348"/>
      <c r="BP74" s="348"/>
      <c r="BQ74" s="348"/>
      <c r="BR74" s="348"/>
      <c r="BS74" s="348"/>
      <c r="BT74" s="348"/>
      <c r="BU74" s="348"/>
      <c r="BV74" s="348"/>
      <c r="BW74" s="348"/>
      <c r="BX74" s="348"/>
      <c r="BY74" s="348"/>
      <c r="BZ74" s="348"/>
      <c r="CA74" s="348"/>
      <c r="CB74" s="348"/>
      <c r="CC74" s="348"/>
      <c r="CD74" s="348"/>
      <c r="CE74" s="348"/>
      <c r="CF74" s="348"/>
      <c r="CG74" s="348"/>
      <c r="CH74" s="348"/>
      <c r="CI74" s="348"/>
      <c r="CJ74" s="348"/>
      <c r="CK74" s="348"/>
      <c r="CL74" s="348"/>
      <c r="CM74" s="348"/>
      <c r="CN74" s="348"/>
      <c r="CO74" s="348"/>
      <c r="CP74" s="348"/>
      <c r="CQ74" s="348"/>
      <c r="CR74" s="348"/>
      <c r="CS74" s="348"/>
      <c r="CT74" s="348"/>
      <c r="CU74" s="348"/>
      <c r="CV74" s="348"/>
      <c r="CW74" s="348"/>
      <c r="CX74" s="348"/>
      <c r="CY74" s="348"/>
      <c r="CZ74" s="348"/>
      <c r="DA74" s="348"/>
      <c r="DB74" s="348"/>
      <c r="DC74" s="348"/>
      <c r="DD74" s="348"/>
      <c r="DE74" s="348"/>
      <c r="DF74" s="348"/>
      <c r="DG74" s="348"/>
      <c r="DH74" s="348"/>
      <c r="DI74" s="348"/>
      <c r="DJ74" s="348"/>
      <c r="DK74" s="348"/>
      <c r="DL74" s="348"/>
      <c r="DM74" s="348"/>
      <c r="DN74" s="348"/>
      <c r="DO74" s="348"/>
      <c r="DP74" s="348"/>
      <c r="DQ74" s="348"/>
      <c r="DR74" s="348"/>
      <c r="DS74" s="348"/>
      <c r="DT74" s="348"/>
      <c r="DU74" s="348"/>
      <c r="DV74" s="348"/>
      <c r="DW74" s="348"/>
      <c r="DX74" s="348"/>
      <c r="DY74" s="348"/>
      <c r="DZ74" s="348"/>
      <c r="EA74" s="348"/>
      <c r="EB74" s="348"/>
      <c r="EC74" s="348"/>
      <c r="ED74" s="348"/>
      <c r="EE74" s="348"/>
      <c r="EF74" s="348"/>
      <c r="EG74" s="348"/>
      <c r="EH74" s="348"/>
      <c r="EI74" s="348"/>
      <c r="EJ74" s="348"/>
      <c r="EK74" s="348"/>
      <c r="EL74" s="348"/>
      <c r="EM74" s="348"/>
      <c r="EN74" s="348"/>
      <c r="EO74" s="348"/>
      <c r="EP74" s="348"/>
      <c r="EQ74" s="348"/>
      <c r="ER74" s="348"/>
      <c r="ES74" s="348"/>
      <c r="ET74" s="348"/>
      <c r="EU74" s="348"/>
      <c r="EV74" s="348"/>
      <c r="EW74" s="348"/>
      <c r="EX74" s="348"/>
      <c r="EY74" s="348"/>
      <c r="EZ74" s="348"/>
      <c r="FA74" s="348"/>
      <c r="FB74" s="348"/>
      <c r="FC74" s="348"/>
      <c r="FD74" s="348"/>
      <c r="FE74" s="348"/>
      <c r="FF74" s="348"/>
      <c r="FG74" s="348"/>
      <c r="FH74" s="348"/>
      <c r="FI74" s="348"/>
      <c r="FJ74" s="348"/>
      <c r="FK74" s="348"/>
      <c r="FL74" s="348"/>
      <c r="FM74" s="348"/>
      <c r="FN74" s="348"/>
      <c r="FO74" s="348"/>
      <c r="FP74" s="348"/>
      <c r="FQ74" s="348"/>
      <c r="FR74" s="348"/>
      <c r="FS74" s="348"/>
      <c r="FT74" s="348"/>
      <c r="FU74" s="348"/>
      <c r="FV74" s="348"/>
      <c r="FW74" s="348"/>
      <c r="FX74" s="348"/>
      <c r="FY74" s="348"/>
      <c r="FZ74" s="348"/>
      <c r="GA74" s="348"/>
      <c r="GB74" s="348"/>
      <c r="GC74" s="348"/>
      <c r="GD74" s="348"/>
      <c r="GE74" s="348"/>
      <c r="GF74" s="348"/>
      <c r="GG74" s="348"/>
      <c r="GH74" s="348"/>
      <c r="GI74" s="348"/>
      <c r="GJ74" s="348"/>
      <c r="GK74" s="348"/>
      <c r="GL74" s="348"/>
      <c r="GM74" s="348"/>
      <c r="GN74" s="348"/>
      <c r="GO74" s="348"/>
      <c r="GP74" s="348"/>
      <c r="GQ74" s="348"/>
      <c r="GR74" s="348"/>
      <c r="GS74" s="348"/>
      <c r="GT74" s="348"/>
      <c r="GU74" s="348"/>
      <c r="GV74" s="348"/>
      <c r="GW74" s="348"/>
      <c r="GX74" s="348"/>
      <c r="GY74" s="348"/>
      <c r="GZ74" s="348"/>
      <c r="HA74" s="348"/>
      <c r="HB74" s="348"/>
      <c r="HC74" s="348"/>
      <c r="HD74" s="348"/>
      <c r="HE74" s="348"/>
      <c r="HF74" s="348"/>
      <c r="HG74" s="348"/>
      <c r="HH74" s="348"/>
      <c r="HI74" s="348"/>
      <c r="HJ74" s="348"/>
      <c r="HK74" s="348"/>
      <c r="HL74" s="348"/>
      <c r="HM74" s="348"/>
      <c r="HN74" s="348"/>
      <c r="HO74" s="348"/>
      <c r="HP74" s="348"/>
      <c r="HQ74" s="348"/>
      <c r="HR74" s="348"/>
      <c r="HS74" s="348"/>
      <c r="HT74" s="348"/>
      <c r="HU74" s="348"/>
      <c r="HV74" s="348"/>
      <c r="HW74" s="348"/>
      <c r="HX74" s="348"/>
      <c r="HY74" s="348"/>
      <c r="HZ74" s="348"/>
      <c r="IA74" s="348"/>
      <c r="IB74" s="348"/>
      <c r="IC74" s="348"/>
      <c r="ID74" s="348"/>
      <c r="IE74" s="348"/>
      <c r="IF74" s="348"/>
      <c r="IG74" s="348"/>
      <c r="IH74" s="348"/>
      <c r="II74" s="348"/>
      <c r="IJ74" s="348"/>
      <c r="IK74" s="348"/>
      <c r="IL74" s="348"/>
      <c r="IM74" s="348"/>
      <c r="IN74" s="348"/>
      <c r="IO74" s="348"/>
      <c r="IP74" s="348"/>
      <c r="IQ74" s="348"/>
      <c r="IR74" s="348"/>
      <c r="IS74" s="348"/>
      <c r="IT74" s="348"/>
      <c r="IU74" s="348"/>
      <c r="IV74" s="348"/>
    </row>
    <row r="75" spans="1:256" s="352" customFormat="1" ht="15" customHeight="1">
      <c r="A75" s="348"/>
      <c r="B75" s="348"/>
      <c r="C75" s="348"/>
      <c r="D75" s="348"/>
      <c r="E75" s="348"/>
      <c r="F75" s="348"/>
      <c r="G75" s="348"/>
      <c r="H75" s="348"/>
      <c r="I75" s="348"/>
      <c r="J75" s="348"/>
      <c r="K75" s="348"/>
      <c r="L75" s="348"/>
      <c r="M75" s="348"/>
      <c r="N75" s="348"/>
      <c r="O75" s="348"/>
      <c r="P75" s="348"/>
      <c r="Q75" s="348"/>
      <c r="R75" s="348"/>
      <c r="S75" s="348"/>
      <c r="T75" s="348"/>
      <c r="U75" s="348"/>
      <c r="V75" s="348"/>
      <c r="W75" s="348"/>
      <c r="X75" s="348"/>
      <c r="Y75" s="348"/>
      <c r="Z75" s="348"/>
      <c r="AA75" s="348"/>
      <c r="AB75" s="348"/>
      <c r="AC75" s="348"/>
      <c r="AD75" s="348"/>
      <c r="AE75" s="348"/>
      <c r="AF75" s="348"/>
      <c r="AG75" s="348"/>
      <c r="AH75" s="348"/>
      <c r="AI75" s="348"/>
      <c r="AJ75" s="348"/>
      <c r="AK75" s="348"/>
      <c r="AL75" s="348"/>
      <c r="AM75" s="348"/>
      <c r="AN75" s="348"/>
      <c r="AO75" s="348"/>
      <c r="AP75" s="348"/>
      <c r="AQ75" s="348"/>
      <c r="AR75" s="348"/>
      <c r="AS75" s="348"/>
      <c r="AT75" s="348"/>
      <c r="AU75" s="348"/>
      <c r="AV75" s="348"/>
      <c r="AW75" s="348"/>
      <c r="AX75" s="348"/>
      <c r="AY75" s="348"/>
      <c r="AZ75" s="348"/>
      <c r="BA75" s="348"/>
      <c r="BB75" s="348"/>
      <c r="BC75" s="348"/>
      <c r="BD75" s="348"/>
      <c r="BE75" s="348"/>
      <c r="BF75" s="348"/>
      <c r="BG75" s="348"/>
      <c r="BH75" s="348"/>
      <c r="BI75" s="348"/>
      <c r="BJ75" s="348"/>
      <c r="BK75" s="348"/>
      <c r="BL75" s="348"/>
      <c r="BM75" s="348"/>
      <c r="BN75" s="348"/>
      <c r="BO75" s="348"/>
      <c r="BP75" s="348"/>
      <c r="BQ75" s="348"/>
      <c r="BR75" s="348"/>
      <c r="BS75" s="348"/>
      <c r="BT75" s="348"/>
      <c r="BU75" s="348"/>
      <c r="BV75" s="348"/>
      <c r="BW75" s="348"/>
      <c r="BX75" s="348"/>
      <c r="BY75" s="348"/>
      <c r="BZ75" s="348"/>
      <c r="CA75" s="348"/>
      <c r="CB75" s="348"/>
      <c r="CC75" s="348"/>
      <c r="CD75" s="348"/>
      <c r="CE75" s="348"/>
      <c r="CF75" s="348"/>
      <c r="CG75" s="348"/>
      <c r="CH75" s="348"/>
      <c r="CI75" s="348"/>
      <c r="CJ75" s="348"/>
      <c r="CK75" s="348"/>
      <c r="CL75" s="348"/>
      <c r="CM75" s="348"/>
      <c r="CN75" s="348"/>
      <c r="CO75" s="348"/>
      <c r="CP75" s="348"/>
      <c r="CQ75" s="348"/>
      <c r="CR75" s="348"/>
      <c r="CS75" s="348"/>
      <c r="CT75" s="348"/>
      <c r="CU75" s="348"/>
      <c r="CV75" s="348"/>
      <c r="CW75" s="348"/>
      <c r="CX75" s="348"/>
      <c r="CY75" s="348"/>
      <c r="CZ75" s="348"/>
      <c r="DA75" s="348"/>
      <c r="DB75" s="348"/>
      <c r="DC75" s="348"/>
      <c r="DD75" s="348"/>
      <c r="DE75" s="348"/>
      <c r="DF75" s="348"/>
      <c r="DG75" s="348"/>
      <c r="DH75" s="348"/>
      <c r="DI75" s="348"/>
      <c r="DJ75" s="348"/>
      <c r="DK75" s="348"/>
      <c r="DL75" s="348"/>
      <c r="DM75" s="348"/>
      <c r="DN75" s="348"/>
      <c r="DO75" s="348"/>
      <c r="DP75" s="348"/>
      <c r="DQ75" s="348"/>
      <c r="DR75" s="348"/>
      <c r="DS75" s="348"/>
      <c r="DT75" s="348"/>
      <c r="DU75" s="348"/>
      <c r="DV75" s="348"/>
      <c r="DW75" s="348"/>
      <c r="DX75" s="348"/>
      <c r="DY75" s="348"/>
      <c r="DZ75" s="348"/>
      <c r="EA75" s="348"/>
      <c r="EB75" s="348"/>
      <c r="EC75" s="348"/>
      <c r="ED75" s="348"/>
      <c r="EE75" s="348"/>
      <c r="EF75" s="348"/>
      <c r="EG75" s="348"/>
      <c r="EH75" s="348"/>
      <c r="EI75" s="348"/>
      <c r="EJ75" s="348"/>
      <c r="EK75" s="348"/>
      <c r="EL75" s="348"/>
      <c r="EM75" s="348"/>
      <c r="EN75" s="348"/>
      <c r="EO75" s="348"/>
      <c r="EP75" s="348"/>
      <c r="EQ75" s="348"/>
      <c r="ER75" s="348"/>
      <c r="ES75" s="348"/>
      <c r="ET75" s="348"/>
      <c r="EU75" s="348"/>
      <c r="EV75" s="348"/>
      <c r="EW75" s="348"/>
      <c r="EX75" s="348"/>
      <c r="EY75" s="348"/>
      <c r="EZ75" s="348"/>
      <c r="FA75" s="348"/>
      <c r="FB75" s="348"/>
      <c r="FC75" s="348"/>
      <c r="FD75" s="348"/>
      <c r="FE75" s="348"/>
      <c r="FF75" s="348"/>
      <c r="FG75" s="348"/>
      <c r="FH75" s="348"/>
      <c r="FI75" s="348"/>
      <c r="FJ75" s="348"/>
      <c r="FK75" s="348"/>
      <c r="FL75" s="348"/>
      <c r="FM75" s="348"/>
      <c r="FN75" s="348"/>
      <c r="FO75" s="348"/>
      <c r="FP75" s="348"/>
      <c r="FQ75" s="348"/>
      <c r="FR75" s="348"/>
      <c r="FS75" s="348"/>
      <c r="FT75" s="348"/>
      <c r="FU75" s="348"/>
      <c r="FV75" s="348"/>
      <c r="FW75" s="348"/>
      <c r="FX75" s="348"/>
      <c r="FY75" s="348"/>
      <c r="FZ75" s="348"/>
      <c r="GA75" s="348"/>
      <c r="GB75" s="348"/>
      <c r="GC75" s="348"/>
      <c r="GD75" s="348"/>
      <c r="GE75" s="348"/>
      <c r="GF75" s="348"/>
      <c r="GG75" s="348"/>
      <c r="GH75" s="348"/>
      <c r="GI75" s="348"/>
      <c r="GJ75" s="348"/>
      <c r="GK75" s="348"/>
      <c r="GL75" s="348"/>
      <c r="GM75" s="348"/>
      <c r="GN75" s="348"/>
      <c r="GO75" s="348"/>
      <c r="GP75" s="348"/>
      <c r="GQ75" s="348"/>
      <c r="GR75" s="348"/>
      <c r="GS75" s="348"/>
      <c r="GT75" s="348"/>
      <c r="GU75" s="348"/>
      <c r="GV75" s="348"/>
      <c r="GW75" s="348"/>
      <c r="GX75" s="348"/>
      <c r="GY75" s="348"/>
      <c r="GZ75" s="348"/>
      <c r="HA75" s="348"/>
      <c r="HB75" s="348"/>
      <c r="HC75" s="348"/>
      <c r="HD75" s="348"/>
      <c r="HE75" s="348"/>
      <c r="HF75" s="348"/>
      <c r="HG75" s="348"/>
      <c r="HH75" s="348"/>
      <c r="HI75" s="348"/>
      <c r="HJ75" s="348"/>
      <c r="HK75" s="348"/>
      <c r="HL75" s="348"/>
      <c r="HM75" s="348"/>
      <c r="HN75" s="348"/>
      <c r="HO75" s="348"/>
      <c r="HP75" s="348"/>
      <c r="HQ75" s="348"/>
      <c r="HR75" s="348"/>
      <c r="HS75" s="348"/>
      <c r="HT75" s="348"/>
      <c r="HU75" s="348"/>
      <c r="HV75" s="348"/>
      <c r="HW75" s="348"/>
      <c r="HX75" s="348"/>
      <c r="HY75" s="348"/>
      <c r="HZ75" s="348"/>
      <c r="IA75" s="348"/>
      <c r="IB75" s="348"/>
      <c r="IC75" s="348"/>
      <c r="ID75" s="348"/>
      <c r="IE75" s="348"/>
      <c r="IF75" s="348"/>
      <c r="IG75" s="348"/>
      <c r="IH75" s="348"/>
      <c r="II75" s="348"/>
      <c r="IJ75" s="348"/>
      <c r="IK75" s="348"/>
      <c r="IL75" s="348"/>
      <c r="IM75" s="348"/>
      <c r="IN75" s="348"/>
      <c r="IO75" s="348"/>
      <c r="IP75" s="348"/>
      <c r="IQ75" s="348"/>
      <c r="IR75" s="348"/>
      <c r="IS75" s="348"/>
      <c r="IT75" s="348"/>
      <c r="IU75" s="348"/>
      <c r="IV75" s="348"/>
    </row>
    <row r="76" spans="1:256" s="352" customFormat="1" ht="15" customHeight="1">
      <c r="A76" s="348"/>
      <c r="B76" s="348"/>
      <c r="C76" s="348"/>
      <c r="D76" s="348"/>
      <c r="E76" s="348"/>
      <c r="F76" s="348"/>
      <c r="G76" s="348"/>
      <c r="H76" s="348"/>
      <c r="I76" s="348"/>
      <c r="J76" s="348"/>
      <c r="K76" s="348"/>
      <c r="L76" s="348"/>
      <c r="M76" s="348"/>
      <c r="N76" s="348"/>
      <c r="O76" s="348"/>
      <c r="P76" s="348"/>
      <c r="Q76" s="348"/>
      <c r="R76" s="348"/>
      <c r="S76" s="348"/>
      <c r="T76" s="348"/>
      <c r="U76" s="348"/>
      <c r="V76" s="348"/>
      <c r="W76" s="348"/>
      <c r="X76" s="348"/>
      <c r="Y76" s="348"/>
      <c r="Z76" s="348"/>
      <c r="AA76" s="348"/>
      <c r="AB76" s="348"/>
      <c r="AC76" s="348"/>
      <c r="AD76" s="348"/>
      <c r="AE76" s="348"/>
      <c r="AF76" s="348"/>
      <c r="AG76" s="348"/>
      <c r="AH76" s="348"/>
      <c r="AI76" s="348"/>
      <c r="AJ76" s="348"/>
      <c r="AK76" s="348"/>
      <c r="AL76" s="348"/>
      <c r="AM76" s="348"/>
      <c r="AN76" s="348"/>
      <c r="AO76" s="348"/>
      <c r="AP76" s="348"/>
      <c r="AQ76" s="348"/>
      <c r="AR76" s="348"/>
      <c r="AS76" s="348"/>
      <c r="AT76" s="348"/>
      <c r="AU76" s="348"/>
      <c r="AV76" s="348"/>
      <c r="AW76" s="348"/>
      <c r="AX76" s="348"/>
      <c r="AY76" s="348"/>
      <c r="AZ76" s="348"/>
      <c r="BA76" s="348"/>
      <c r="BB76" s="348"/>
      <c r="BC76" s="348"/>
      <c r="BD76" s="348"/>
      <c r="BE76" s="348"/>
      <c r="BF76" s="348"/>
      <c r="BG76" s="348"/>
      <c r="BH76" s="348"/>
      <c r="BI76" s="348"/>
      <c r="BJ76" s="348"/>
      <c r="BK76" s="348"/>
      <c r="BL76" s="348"/>
      <c r="BM76" s="348"/>
      <c r="BN76" s="348"/>
      <c r="BO76" s="348"/>
      <c r="BP76" s="348"/>
      <c r="BQ76" s="348"/>
      <c r="BR76" s="348"/>
      <c r="BS76" s="348"/>
      <c r="BT76" s="348"/>
      <c r="BU76" s="348"/>
      <c r="BV76" s="348"/>
      <c r="BW76" s="348"/>
      <c r="BX76" s="348"/>
      <c r="BY76" s="348"/>
      <c r="BZ76" s="348"/>
      <c r="CA76" s="348"/>
      <c r="CB76" s="348"/>
      <c r="CC76" s="348"/>
      <c r="CD76" s="348"/>
      <c r="CE76" s="348"/>
      <c r="CF76" s="348"/>
      <c r="CG76" s="348"/>
      <c r="CH76" s="348"/>
      <c r="CI76" s="348"/>
      <c r="CJ76" s="348"/>
      <c r="CK76" s="348"/>
      <c r="CL76" s="348"/>
      <c r="CM76" s="348"/>
      <c r="CN76" s="348"/>
      <c r="CO76" s="348"/>
      <c r="CP76" s="348"/>
      <c r="CQ76" s="348"/>
      <c r="CR76" s="348"/>
      <c r="CS76" s="348"/>
      <c r="CT76" s="348"/>
      <c r="CU76" s="348"/>
      <c r="CV76" s="348"/>
      <c r="CW76" s="348"/>
      <c r="CX76" s="348"/>
      <c r="CY76" s="348"/>
      <c r="CZ76" s="348"/>
      <c r="DA76" s="348"/>
      <c r="DB76" s="348"/>
      <c r="DC76" s="348"/>
      <c r="DD76" s="348"/>
      <c r="DE76" s="348"/>
      <c r="DF76" s="348"/>
      <c r="DG76" s="348"/>
      <c r="DH76" s="348"/>
      <c r="DI76" s="348"/>
      <c r="DJ76" s="348"/>
      <c r="DK76" s="348"/>
      <c r="DL76" s="348"/>
      <c r="DM76" s="348"/>
      <c r="DN76" s="348"/>
      <c r="DO76" s="348"/>
      <c r="DP76" s="348"/>
      <c r="DQ76" s="348"/>
      <c r="DR76" s="348"/>
      <c r="DS76" s="348"/>
      <c r="DT76" s="348"/>
      <c r="DU76" s="348"/>
      <c r="DV76" s="348"/>
      <c r="DW76" s="348"/>
      <c r="DX76" s="348"/>
      <c r="DY76" s="348"/>
      <c r="DZ76" s="348"/>
      <c r="EA76" s="348"/>
      <c r="EB76" s="348"/>
      <c r="EC76" s="348"/>
      <c r="ED76" s="348"/>
      <c r="EE76" s="348"/>
      <c r="EF76" s="348"/>
      <c r="EG76" s="348"/>
      <c r="EH76" s="348"/>
      <c r="EI76" s="348"/>
      <c r="EJ76" s="348"/>
      <c r="EK76" s="348"/>
      <c r="EL76" s="348"/>
      <c r="EM76" s="348"/>
      <c r="EN76" s="348"/>
      <c r="EO76" s="348"/>
      <c r="EP76" s="348"/>
      <c r="EQ76" s="348"/>
      <c r="ER76" s="348"/>
      <c r="ES76" s="348"/>
      <c r="ET76" s="348"/>
      <c r="EU76" s="348"/>
      <c r="EV76" s="348"/>
      <c r="EW76" s="348"/>
      <c r="EX76" s="348"/>
      <c r="EY76" s="348"/>
      <c r="EZ76" s="348"/>
      <c r="FA76" s="348"/>
      <c r="FB76" s="348"/>
      <c r="FC76" s="348"/>
      <c r="FD76" s="348"/>
      <c r="FE76" s="348"/>
      <c r="FF76" s="348"/>
      <c r="FG76" s="348"/>
      <c r="FH76" s="348"/>
      <c r="FI76" s="348"/>
      <c r="FJ76" s="348"/>
      <c r="FK76" s="348"/>
      <c r="FL76" s="348"/>
      <c r="FM76" s="348"/>
      <c r="FN76" s="348"/>
      <c r="FO76" s="348"/>
      <c r="FP76" s="348"/>
      <c r="FQ76" s="348"/>
      <c r="FR76" s="348"/>
      <c r="FS76" s="348"/>
      <c r="FT76" s="348"/>
      <c r="FU76" s="348"/>
      <c r="FV76" s="348"/>
      <c r="FW76" s="348"/>
      <c r="FX76" s="348"/>
      <c r="FY76" s="348"/>
      <c r="FZ76" s="348"/>
      <c r="GA76" s="348"/>
      <c r="GB76" s="348"/>
      <c r="GC76" s="348"/>
      <c r="GD76" s="348"/>
      <c r="GE76" s="348"/>
      <c r="GF76" s="348"/>
      <c r="GG76" s="348"/>
      <c r="GH76" s="348"/>
      <c r="GI76" s="348"/>
      <c r="GJ76" s="348"/>
      <c r="GK76" s="348"/>
      <c r="GL76" s="348"/>
      <c r="GM76" s="348"/>
      <c r="GN76" s="348"/>
      <c r="GO76" s="348"/>
      <c r="GP76" s="348"/>
      <c r="GQ76" s="348"/>
      <c r="GR76" s="348"/>
      <c r="GS76" s="348"/>
      <c r="GT76" s="348"/>
      <c r="GU76" s="348"/>
      <c r="GV76" s="348"/>
      <c r="GW76" s="348"/>
      <c r="GX76" s="348"/>
      <c r="GY76" s="348"/>
      <c r="GZ76" s="348"/>
      <c r="HA76" s="348"/>
      <c r="HB76" s="348"/>
      <c r="HC76" s="348"/>
      <c r="HD76" s="348"/>
      <c r="HE76" s="348"/>
      <c r="HF76" s="348"/>
      <c r="HG76" s="348"/>
      <c r="HH76" s="348"/>
      <c r="HI76" s="348"/>
      <c r="HJ76" s="348"/>
      <c r="HK76" s="348"/>
      <c r="HL76" s="348"/>
      <c r="HM76" s="348"/>
      <c r="HN76" s="348"/>
      <c r="HO76" s="348"/>
      <c r="HP76" s="348"/>
      <c r="HQ76" s="348"/>
      <c r="HR76" s="348"/>
      <c r="HS76" s="348"/>
      <c r="HT76" s="348"/>
      <c r="HU76" s="348"/>
      <c r="HV76" s="348"/>
      <c r="HW76" s="348"/>
      <c r="HX76" s="348"/>
      <c r="HY76" s="348"/>
      <c r="HZ76" s="348"/>
      <c r="IA76" s="348"/>
      <c r="IB76" s="348"/>
      <c r="IC76" s="348"/>
      <c r="ID76" s="348"/>
      <c r="IE76" s="348"/>
      <c r="IF76" s="348"/>
      <c r="IG76" s="348"/>
      <c r="IH76" s="348"/>
      <c r="II76" s="348"/>
      <c r="IJ76" s="348"/>
      <c r="IK76" s="348"/>
      <c r="IL76" s="348"/>
      <c r="IM76" s="348"/>
      <c r="IN76" s="348"/>
      <c r="IO76" s="348"/>
      <c r="IP76" s="348"/>
      <c r="IQ76" s="348"/>
      <c r="IR76" s="348"/>
      <c r="IS76" s="348"/>
      <c r="IT76" s="348"/>
      <c r="IU76" s="348"/>
      <c r="IV76" s="348"/>
    </row>
    <row r="77" spans="1:256" s="352" customFormat="1" ht="15" customHeight="1">
      <c r="A77" s="348"/>
      <c r="B77" s="348"/>
      <c r="C77" s="348"/>
      <c r="D77" s="348"/>
      <c r="E77" s="348"/>
      <c r="F77" s="348"/>
      <c r="G77" s="348"/>
      <c r="H77" s="348"/>
      <c r="I77" s="348"/>
      <c r="J77" s="348"/>
      <c r="K77" s="348"/>
      <c r="L77" s="348"/>
      <c r="M77" s="348"/>
      <c r="N77" s="348"/>
      <c r="O77" s="348"/>
      <c r="P77" s="348"/>
      <c r="Q77" s="348"/>
      <c r="R77" s="348"/>
      <c r="S77" s="348"/>
      <c r="T77" s="348"/>
      <c r="U77" s="348"/>
      <c r="V77" s="348"/>
      <c r="W77" s="348"/>
      <c r="X77" s="348"/>
      <c r="Y77" s="348"/>
      <c r="Z77" s="348"/>
      <c r="AA77" s="348"/>
      <c r="AB77" s="348"/>
      <c r="AC77" s="348"/>
      <c r="AD77" s="348"/>
      <c r="AE77" s="348"/>
      <c r="AF77" s="348"/>
      <c r="AG77" s="348"/>
      <c r="AH77" s="348"/>
      <c r="AI77" s="348"/>
      <c r="AJ77" s="348"/>
      <c r="AK77" s="348"/>
      <c r="AL77" s="348"/>
      <c r="AM77" s="348"/>
      <c r="AN77" s="348"/>
      <c r="AO77" s="348"/>
      <c r="AP77" s="348"/>
      <c r="AQ77" s="348"/>
      <c r="AR77" s="348"/>
      <c r="AS77" s="348"/>
      <c r="AT77" s="348"/>
      <c r="AU77" s="348"/>
      <c r="AV77" s="348"/>
      <c r="AW77" s="348"/>
      <c r="AX77" s="348"/>
      <c r="AY77" s="348"/>
      <c r="AZ77" s="348"/>
      <c r="BA77" s="348"/>
      <c r="BB77" s="348"/>
      <c r="BC77" s="348"/>
      <c r="BD77" s="348"/>
      <c r="BE77" s="348"/>
      <c r="BF77" s="348"/>
      <c r="BG77" s="348"/>
      <c r="BH77" s="348"/>
      <c r="BI77" s="348"/>
      <c r="BJ77" s="348"/>
      <c r="BK77" s="348"/>
      <c r="BL77" s="348"/>
      <c r="BM77" s="348"/>
      <c r="BN77" s="348"/>
      <c r="BO77" s="348"/>
      <c r="BP77" s="348"/>
      <c r="BQ77" s="348"/>
      <c r="BR77" s="348"/>
      <c r="BS77" s="348"/>
      <c r="BT77" s="348"/>
      <c r="BU77" s="348"/>
      <c r="BV77" s="348"/>
      <c r="BW77" s="348"/>
      <c r="BX77" s="348"/>
      <c r="BY77" s="348"/>
      <c r="BZ77" s="348"/>
      <c r="CA77" s="348"/>
      <c r="CB77" s="348"/>
      <c r="CC77" s="348"/>
      <c r="CD77" s="348"/>
      <c r="CE77" s="348"/>
      <c r="CF77" s="348"/>
      <c r="CG77" s="348"/>
      <c r="CH77" s="348"/>
      <c r="CI77" s="348"/>
      <c r="CJ77" s="348"/>
      <c r="CK77" s="348"/>
      <c r="CL77" s="348"/>
      <c r="CM77" s="348"/>
      <c r="CN77" s="348"/>
      <c r="CO77" s="348"/>
      <c r="CP77" s="348"/>
      <c r="CQ77" s="348"/>
      <c r="CR77" s="348"/>
      <c r="CS77" s="348"/>
      <c r="CT77" s="348"/>
      <c r="CU77" s="348"/>
      <c r="CV77" s="348"/>
      <c r="CW77" s="348"/>
      <c r="CX77" s="348"/>
      <c r="CY77" s="348"/>
      <c r="CZ77" s="348"/>
      <c r="DA77" s="348"/>
      <c r="DB77" s="348"/>
      <c r="DC77" s="348"/>
      <c r="DD77" s="348"/>
      <c r="DE77" s="348"/>
      <c r="DF77" s="348"/>
      <c r="DG77" s="348"/>
      <c r="DH77" s="348"/>
      <c r="DI77" s="348"/>
      <c r="DJ77" s="348"/>
      <c r="DK77" s="348"/>
      <c r="DL77" s="348"/>
      <c r="DM77" s="348"/>
      <c r="DN77" s="348"/>
      <c r="DO77" s="348"/>
      <c r="DP77" s="348"/>
      <c r="DQ77" s="348"/>
      <c r="DR77" s="348"/>
      <c r="DS77" s="348"/>
      <c r="DT77" s="348"/>
      <c r="DU77" s="348"/>
      <c r="DV77" s="348"/>
      <c r="DW77" s="348"/>
      <c r="DX77" s="348"/>
      <c r="DY77" s="348"/>
      <c r="DZ77" s="348"/>
      <c r="EA77" s="348"/>
      <c r="EB77" s="348"/>
      <c r="EC77" s="348"/>
      <c r="ED77" s="348"/>
      <c r="EE77" s="348"/>
      <c r="EF77" s="348"/>
      <c r="EG77" s="348"/>
      <c r="EH77" s="348"/>
      <c r="EI77" s="348"/>
      <c r="EJ77" s="348"/>
      <c r="EK77" s="348"/>
      <c r="EL77" s="348"/>
      <c r="EM77" s="348"/>
      <c r="EN77" s="348"/>
      <c r="EO77" s="348"/>
      <c r="EP77" s="348"/>
      <c r="EQ77" s="348"/>
      <c r="ER77" s="348"/>
      <c r="ES77" s="348"/>
      <c r="ET77" s="348"/>
      <c r="EU77" s="348"/>
      <c r="EV77" s="348"/>
      <c r="EW77" s="348"/>
      <c r="EX77" s="348"/>
      <c r="EY77" s="348"/>
      <c r="EZ77" s="348"/>
      <c r="FA77" s="348"/>
      <c r="FB77" s="348"/>
      <c r="FC77" s="348"/>
      <c r="FD77" s="348"/>
      <c r="FE77" s="348"/>
      <c r="FF77" s="348"/>
      <c r="FG77" s="348"/>
      <c r="FH77" s="348"/>
      <c r="FI77" s="348"/>
      <c r="FJ77" s="348"/>
      <c r="FK77" s="348"/>
      <c r="FL77" s="348"/>
      <c r="FM77" s="348"/>
      <c r="FN77" s="348"/>
      <c r="FO77" s="348"/>
      <c r="FP77" s="348"/>
      <c r="FQ77" s="348"/>
      <c r="FR77" s="348"/>
      <c r="FS77" s="348"/>
      <c r="FT77" s="348"/>
      <c r="FU77" s="348"/>
      <c r="FV77" s="348"/>
      <c r="FW77" s="348"/>
      <c r="FX77" s="348"/>
      <c r="FY77" s="348"/>
      <c r="FZ77" s="348"/>
      <c r="GA77" s="348"/>
      <c r="GB77" s="348"/>
      <c r="GC77" s="348"/>
      <c r="GD77" s="348"/>
      <c r="GE77" s="348"/>
      <c r="GF77" s="348"/>
      <c r="GG77" s="348"/>
      <c r="GH77" s="348"/>
      <c r="GI77" s="348"/>
      <c r="GJ77" s="348"/>
      <c r="GK77" s="348"/>
      <c r="GL77" s="348"/>
      <c r="GM77" s="348"/>
      <c r="GN77" s="348"/>
      <c r="GO77" s="348"/>
      <c r="GP77" s="348"/>
      <c r="GQ77" s="348"/>
      <c r="GR77" s="348"/>
      <c r="GS77" s="348"/>
      <c r="GT77" s="348"/>
      <c r="GU77" s="348"/>
      <c r="GV77" s="348"/>
      <c r="GW77" s="348"/>
      <c r="GX77" s="348"/>
      <c r="GY77" s="348"/>
      <c r="GZ77" s="348"/>
      <c r="HA77" s="348"/>
      <c r="HB77" s="348"/>
      <c r="HC77" s="348"/>
      <c r="HD77" s="348"/>
      <c r="HE77" s="348"/>
      <c r="HF77" s="348"/>
      <c r="HG77" s="348"/>
      <c r="HH77" s="348"/>
      <c r="HI77" s="348"/>
      <c r="HJ77" s="348"/>
      <c r="HK77" s="348"/>
      <c r="HL77" s="348"/>
      <c r="HM77" s="348"/>
      <c r="HN77" s="348"/>
      <c r="HO77" s="348"/>
      <c r="HP77" s="348"/>
      <c r="HQ77" s="348"/>
      <c r="HR77" s="348"/>
      <c r="HS77" s="348"/>
      <c r="HT77" s="348"/>
      <c r="HU77" s="348"/>
      <c r="HV77" s="348"/>
      <c r="HW77" s="348"/>
      <c r="HX77" s="348"/>
      <c r="HY77" s="348"/>
      <c r="HZ77" s="348"/>
      <c r="IA77" s="348"/>
      <c r="IB77" s="348"/>
      <c r="IC77" s="348"/>
      <c r="ID77" s="348"/>
      <c r="IE77" s="348"/>
      <c r="IF77" s="348"/>
      <c r="IG77" s="348"/>
      <c r="IH77" s="348"/>
      <c r="II77" s="348"/>
      <c r="IJ77" s="348"/>
      <c r="IK77" s="348"/>
      <c r="IL77" s="348"/>
      <c r="IM77" s="348"/>
      <c r="IN77" s="348"/>
      <c r="IO77" s="348"/>
      <c r="IP77" s="348"/>
      <c r="IQ77" s="348"/>
      <c r="IR77" s="348"/>
      <c r="IS77" s="348"/>
      <c r="IT77" s="348"/>
      <c r="IU77" s="348"/>
      <c r="IV77" s="348"/>
    </row>
    <row r="78" spans="1:256" s="352" customFormat="1" ht="15" customHeight="1">
      <c r="A78" s="348"/>
      <c r="B78" s="348"/>
      <c r="C78" s="348"/>
      <c r="D78" s="348"/>
      <c r="E78" s="348"/>
      <c r="F78" s="348"/>
      <c r="G78" s="348"/>
      <c r="H78" s="348"/>
      <c r="I78" s="348"/>
      <c r="J78" s="348"/>
      <c r="K78" s="348"/>
      <c r="L78" s="348"/>
      <c r="M78" s="348"/>
      <c r="N78" s="348"/>
      <c r="O78" s="348"/>
      <c r="P78" s="348"/>
      <c r="Q78" s="348"/>
      <c r="R78" s="348"/>
      <c r="S78" s="348"/>
      <c r="T78" s="348"/>
      <c r="U78" s="348"/>
      <c r="V78" s="348"/>
      <c r="W78" s="348"/>
      <c r="X78" s="348"/>
      <c r="Y78" s="348"/>
      <c r="Z78" s="348"/>
      <c r="AA78" s="348"/>
      <c r="AB78" s="348"/>
      <c r="AC78" s="348"/>
      <c r="AD78" s="348"/>
      <c r="AE78" s="348"/>
      <c r="AF78" s="348"/>
      <c r="AG78" s="348"/>
      <c r="AH78" s="348"/>
      <c r="AI78" s="348"/>
      <c r="AJ78" s="348"/>
      <c r="AK78" s="348"/>
      <c r="AL78" s="348"/>
      <c r="AM78" s="348"/>
      <c r="AN78" s="348"/>
      <c r="AO78" s="348"/>
      <c r="AP78" s="348"/>
      <c r="AQ78" s="348"/>
      <c r="AR78" s="348"/>
      <c r="AS78" s="348"/>
      <c r="AT78" s="348"/>
      <c r="AU78" s="348"/>
      <c r="AV78" s="348"/>
      <c r="AW78" s="348"/>
      <c r="AX78" s="348"/>
      <c r="AY78" s="348"/>
      <c r="AZ78" s="348"/>
      <c r="BA78" s="348"/>
      <c r="BB78" s="348"/>
      <c r="BC78" s="348"/>
      <c r="BD78" s="348"/>
      <c r="BE78" s="348"/>
      <c r="BF78" s="348"/>
      <c r="BG78" s="348"/>
      <c r="BH78" s="348"/>
      <c r="BI78" s="348"/>
      <c r="BJ78" s="348"/>
      <c r="BK78" s="348"/>
      <c r="BL78" s="348"/>
      <c r="BM78" s="348"/>
      <c r="BN78" s="348"/>
      <c r="BO78" s="348"/>
      <c r="BP78" s="348"/>
      <c r="BQ78" s="348"/>
      <c r="BR78" s="348"/>
      <c r="BS78" s="348"/>
      <c r="BT78" s="348"/>
      <c r="BU78" s="348"/>
      <c r="BV78" s="348"/>
      <c r="BW78" s="348"/>
      <c r="BX78" s="348"/>
      <c r="BY78" s="348"/>
      <c r="BZ78" s="348"/>
      <c r="CA78" s="348"/>
      <c r="CB78" s="348"/>
      <c r="CC78" s="348"/>
      <c r="CD78" s="348"/>
      <c r="CE78" s="348"/>
      <c r="CF78" s="348"/>
      <c r="CG78" s="348"/>
      <c r="CH78" s="348"/>
      <c r="CI78" s="348"/>
      <c r="CJ78" s="348"/>
      <c r="CK78" s="348"/>
      <c r="CL78" s="348"/>
      <c r="CM78" s="348"/>
      <c r="CN78" s="348"/>
      <c r="CO78" s="348"/>
      <c r="CP78" s="348"/>
      <c r="CQ78" s="348"/>
      <c r="CR78" s="348"/>
      <c r="CS78" s="348"/>
      <c r="CT78" s="348"/>
      <c r="CU78" s="348"/>
      <c r="CV78" s="348"/>
      <c r="CW78" s="348"/>
      <c r="CX78" s="348"/>
      <c r="CY78" s="348"/>
      <c r="CZ78" s="348"/>
      <c r="DA78" s="348"/>
      <c r="DB78" s="348"/>
      <c r="DC78" s="348"/>
      <c r="DD78" s="348"/>
      <c r="DE78" s="348"/>
      <c r="DF78" s="348"/>
      <c r="DG78" s="348"/>
      <c r="DH78" s="348"/>
      <c r="DI78" s="348"/>
      <c r="DJ78" s="348"/>
      <c r="DK78" s="348"/>
      <c r="DL78" s="348"/>
      <c r="DM78" s="348"/>
      <c r="DN78" s="348"/>
      <c r="DO78" s="348"/>
      <c r="DP78" s="348"/>
      <c r="DQ78" s="348"/>
      <c r="DR78" s="348"/>
      <c r="DS78" s="348"/>
      <c r="DT78" s="348"/>
      <c r="DU78" s="348"/>
      <c r="DV78" s="348"/>
      <c r="DW78" s="348"/>
      <c r="DX78" s="348"/>
      <c r="DY78" s="348"/>
      <c r="DZ78" s="348"/>
      <c r="EA78" s="348"/>
      <c r="EB78" s="348"/>
      <c r="EC78" s="348"/>
      <c r="ED78" s="348"/>
      <c r="EE78" s="348"/>
      <c r="EF78" s="348"/>
      <c r="EG78" s="348"/>
      <c r="EH78" s="348"/>
      <c r="EI78" s="348"/>
      <c r="EJ78" s="348"/>
      <c r="EK78" s="348"/>
      <c r="EL78" s="348"/>
      <c r="EM78" s="348"/>
      <c r="EN78" s="348"/>
      <c r="EO78" s="348"/>
      <c r="EP78" s="348"/>
      <c r="EQ78" s="348"/>
      <c r="ER78" s="348"/>
      <c r="ES78" s="348"/>
      <c r="ET78" s="348"/>
      <c r="EU78" s="348"/>
      <c r="EV78" s="348"/>
      <c r="EW78" s="348"/>
      <c r="EX78" s="348"/>
      <c r="EY78" s="348"/>
      <c r="EZ78" s="348"/>
      <c r="FA78" s="348"/>
      <c r="FB78" s="348"/>
      <c r="FC78" s="348"/>
      <c r="FD78" s="348"/>
      <c r="FE78" s="348"/>
      <c r="FF78" s="348"/>
      <c r="FG78" s="348"/>
      <c r="FH78" s="348"/>
      <c r="FI78" s="348"/>
      <c r="FJ78" s="348"/>
      <c r="FK78" s="348"/>
      <c r="FL78" s="348"/>
      <c r="FM78" s="348"/>
      <c r="FN78" s="348"/>
      <c r="FO78" s="348"/>
      <c r="FP78" s="348"/>
      <c r="FQ78" s="348"/>
      <c r="FR78" s="348"/>
      <c r="FS78" s="348"/>
      <c r="FT78" s="348"/>
      <c r="FU78" s="348"/>
      <c r="FV78" s="348"/>
      <c r="FW78" s="348"/>
      <c r="FX78" s="348"/>
      <c r="FY78" s="348"/>
      <c r="FZ78" s="348"/>
      <c r="GA78" s="348"/>
      <c r="GB78" s="348"/>
      <c r="GC78" s="348"/>
      <c r="GD78" s="348"/>
      <c r="GE78" s="348"/>
      <c r="GF78" s="348"/>
      <c r="GG78" s="348"/>
      <c r="GH78" s="348"/>
      <c r="GI78" s="348"/>
      <c r="GJ78" s="348"/>
      <c r="GK78" s="348"/>
      <c r="GL78" s="348"/>
      <c r="GM78" s="348"/>
      <c r="GN78" s="348"/>
      <c r="GO78" s="348"/>
      <c r="GP78" s="348"/>
      <c r="GQ78" s="348"/>
      <c r="GR78" s="348"/>
      <c r="GS78" s="348"/>
      <c r="GT78" s="348"/>
      <c r="GU78" s="348"/>
      <c r="GV78" s="348"/>
      <c r="GW78" s="348"/>
      <c r="GX78" s="348"/>
      <c r="GY78" s="348"/>
      <c r="GZ78" s="348"/>
      <c r="HA78" s="348"/>
      <c r="HB78" s="348"/>
      <c r="HC78" s="348"/>
      <c r="HD78" s="348"/>
      <c r="HE78" s="348"/>
      <c r="HF78" s="348"/>
      <c r="HG78" s="348"/>
      <c r="HH78" s="348"/>
      <c r="HI78" s="348"/>
      <c r="HJ78" s="348"/>
      <c r="HK78" s="348"/>
      <c r="HL78" s="348"/>
      <c r="HM78" s="348"/>
      <c r="HN78" s="348"/>
      <c r="HO78" s="348"/>
      <c r="HP78" s="348"/>
      <c r="HQ78" s="348"/>
      <c r="HR78" s="348"/>
      <c r="HS78" s="348"/>
      <c r="HT78" s="348"/>
      <c r="HU78" s="348"/>
      <c r="HV78" s="348"/>
      <c r="HW78" s="348"/>
      <c r="HX78" s="348"/>
      <c r="HY78" s="348"/>
      <c r="HZ78" s="348"/>
      <c r="IA78" s="348"/>
      <c r="IB78" s="348"/>
      <c r="IC78" s="348"/>
      <c r="ID78" s="348"/>
      <c r="IE78" s="348"/>
      <c r="IF78" s="348"/>
      <c r="IG78" s="348"/>
      <c r="IH78" s="348"/>
      <c r="II78" s="348"/>
      <c r="IJ78" s="348"/>
      <c r="IK78" s="348"/>
      <c r="IL78" s="348"/>
      <c r="IM78" s="348"/>
      <c r="IN78" s="348"/>
      <c r="IO78" s="348"/>
      <c r="IP78" s="348"/>
      <c r="IQ78" s="348"/>
      <c r="IR78" s="348"/>
      <c r="IS78" s="348"/>
      <c r="IT78" s="348"/>
      <c r="IU78" s="348"/>
      <c r="IV78" s="348"/>
    </row>
    <row r="79" spans="1:256" s="352" customFormat="1" ht="15" customHeight="1">
      <c r="A79" s="348"/>
      <c r="B79" s="348"/>
      <c r="C79" s="348"/>
      <c r="D79" s="348"/>
      <c r="E79" s="348"/>
      <c r="F79" s="348"/>
      <c r="G79" s="348"/>
      <c r="H79" s="348"/>
      <c r="I79" s="348"/>
      <c r="J79" s="348"/>
      <c r="K79" s="348"/>
      <c r="L79" s="348"/>
      <c r="M79" s="348"/>
      <c r="N79" s="348"/>
      <c r="O79" s="348"/>
      <c r="P79" s="348"/>
      <c r="Q79" s="348"/>
      <c r="R79" s="348"/>
      <c r="S79" s="348"/>
      <c r="T79" s="348"/>
      <c r="U79" s="348"/>
      <c r="V79" s="348"/>
      <c r="W79" s="348"/>
      <c r="X79" s="348"/>
      <c r="Y79" s="348"/>
      <c r="Z79" s="348"/>
      <c r="AA79" s="348"/>
      <c r="AB79" s="348"/>
      <c r="AC79" s="348"/>
      <c r="AD79" s="348"/>
      <c r="AE79" s="348"/>
      <c r="AF79" s="348"/>
      <c r="AG79" s="348"/>
      <c r="AH79" s="348"/>
      <c r="AI79" s="348"/>
      <c r="AJ79" s="348"/>
      <c r="AK79" s="348"/>
      <c r="AL79" s="348"/>
      <c r="AM79" s="348"/>
      <c r="AN79" s="348"/>
      <c r="AO79" s="348"/>
      <c r="AP79" s="348"/>
      <c r="AQ79" s="348"/>
      <c r="AR79" s="348"/>
      <c r="AS79" s="348"/>
      <c r="AT79" s="348"/>
      <c r="AU79" s="348"/>
      <c r="AV79" s="348"/>
      <c r="AW79" s="348"/>
      <c r="AX79" s="348"/>
      <c r="AY79" s="348"/>
      <c r="AZ79" s="348"/>
      <c r="BA79" s="348"/>
      <c r="BB79" s="348"/>
      <c r="BC79" s="348"/>
      <c r="BD79" s="348"/>
      <c r="BE79" s="348"/>
      <c r="BF79" s="348"/>
      <c r="BG79" s="348"/>
      <c r="BH79" s="348"/>
      <c r="BI79" s="348"/>
      <c r="BJ79" s="348"/>
      <c r="BK79" s="348"/>
      <c r="BL79" s="348"/>
      <c r="BM79" s="348"/>
      <c r="BN79" s="348"/>
      <c r="BO79" s="348"/>
      <c r="BP79" s="348"/>
      <c r="BQ79" s="348"/>
      <c r="BR79" s="348"/>
      <c r="BS79" s="348"/>
      <c r="BT79" s="348"/>
      <c r="BU79" s="348"/>
      <c r="BV79" s="348"/>
      <c r="BW79" s="348"/>
      <c r="BX79" s="348"/>
      <c r="BY79" s="348"/>
      <c r="BZ79" s="348"/>
      <c r="CA79" s="348"/>
      <c r="CB79" s="348"/>
      <c r="CC79" s="348"/>
      <c r="CD79" s="348"/>
      <c r="CE79" s="348"/>
      <c r="CF79" s="348"/>
      <c r="CG79" s="348"/>
      <c r="CH79" s="348"/>
      <c r="CI79" s="348"/>
      <c r="CJ79" s="348"/>
      <c r="CK79" s="348"/>
      <c r="CL79" s="348"/>
      <c r="CM79" s="348"/>
      <c r="CN79" s="348"/>
      <c r="CO79" s="348"/>
      <c r="CP79" s="348"/>
      <c r="CQ79" s="348"/>
      <c r="CR79" s="348"/>
      <c r="CS79" s="348"/>
      <c r="CT79" s="348"/>
      <c r="CU79" s="348"/>
      <c r="CV79" s="348"/>
      <c r="CW79" s="348"/>
      <c r="CX79" s="348"/>
      <c r="CY79" s="348"/>
      <c r="CZ79" s="348"/>
      <c r="DA79" s="348"/>
      <c r="DB79" s="348"/>
      <c r="DC79" s="348"/>
      <c r="DD79" s="348"/>
      <c r="DE79" s="348"/>
      <c r="DF79" s="348"/>
      <c r="DG79" s="348"/>
      <c r="DH79" s="348"/>
      <c r="DI79" s="348"/>
      <c r="DJ79" s="348"/>
      <c r="DK79" s="348"/>
      <c r="DL79" s="348"/>
      <c r="DM79" s="348"/>
      <c r="DN79" s="348"/>
      <c r="DO79" s="348"/>
      <c r="DP79" s="348"/>
      <c r="DQ79" s="348"/>
      <c r="DR79" s="348"/>
      <c r="DS79" s="348"/>
      <c r="DT79" s="348"/>
      <c r="DU79" s="348"/>
      <c r="DV79" s="348"/>
      <c r="DW79" s="348"/>
      <c r="DX79" s="348"/>
      <c r="DY79" s="348"/>
      <c r="DZ79" s="348"/>
      <c r="EA79" s="348"/>
      <c r="EB79" s="348"/>
      <c r="EC79" s="348"/>
      <c r="ED79" s="348"/>
      <c r="EE79" s="348"/>
      <c r="EF79" s="348"/>
      <c r="EG79" s="348"/>
      <c r="EH79" s="348"/>
      <c r="EI79" s="348"/>
      <c r="EJ79" s="348"/>
      <c r="EK79" s="348"/>
      <c r="EL79" s="348"/>
      <c r="EM79" s="348"/>
      <c r="EN79" s="348"/>
      <c r="EO79" s="348"/>
      <c r="EP79" s="348"/>
      <c r="EQ79" s="348"/>
      <c r="ER79" s="348"/>
      <c r="ES79" s="348"/>
      <c r="ET79" s="348"/>
      <c r="EU79" s="348"/>
      <c r="EV79" s="348"/>
      <c r="EW79" s="348"/>
      <c r="EX79" s="348"/>
      <c r="EY79" s="348"/>
      <c r="EZ79" s="348"/>
      <c r="FA79" s="348"/>
      <c r="FB79" s="348"/>
      <c r="FC79" s="348"/>
      <c r="FD79" s="348"/>
      <c r="FE79" s="348"/>
      <c r="FF79" s="348"/>
      <c r="FG79" s="348"/>
      <c r="FH79" s="348"/>
      <c r="FI79" s="348"/>
      <c r="FJ79" s="348"/>
      <c r="FK79" s="348"/>
      <c r="FL79" s="348"/>
      <c r="FM79" s="348"/>
      <c r="FN79" s="348"/>
      <c r="FO79" s="348"/>
      <c r="FP79" s="348"/>
      <c r="FQ79" s="348"/>
      <c r="FR79" s="348"/>
      <c r="FS79" s="348"/>
      <c r="FT79" s="348"/>
      <c r="FU79" s="348"/>
      <c r="FV79" s="348"/>
      <c r="FW79" s="348"/>
      <c r="FX79" s="348"/>
      <c r="FY79" s="348"/>
      <c r="FZ79" s="348"/>
      <c r="GA79" s="348"/>
      <c r="GB79" s="348"/>
      <c r="GC79" s="348"/>
      <c r="GD79" s="348"/>
      <c r="GE79" s="348"/>
      <c r="GF79" s="348"/>
      <c r="GG79" s="348"/>
      <c r="GH79" s="348"/>
      <c r="GI79" s="348"/>
      <c r="GJ79" s="348"/>
      <c r="GK79" s="348"/>
      <c r="GL79" s="348"/>
      <c r="GM79" s="348"/>
      <c r="GN79" s="348"/>
      <c r="GO79" s="348"/>
      <c r="GP79" s="348"/>
      <c r="GQ79" s="348"/>
      <c r="GR79" s="348"/>
      <c r="GS79" s="348"/>
      <c r="GT79" s="348"/>
      <c r="GU79" s="348"/>
      <c r="GV79" s="348"/>
      <c r="GW79" s="348"/>
      <c r="GX79" s="348"/>
      <c r="GY79" s="348"/>
      <c r="GZ79" s="348"/>
      <c r="HA79" s="348"/>
      <c r="HB79" s="348"/>
      <c r="HC79" s="348"/>
      <c r="HD79" s="348"/>
      <c r="HE79" s="348"/>
      <c r="HF79" s="348"/>
      <c r="HG79" s="348"/>
      <c r="HH79" s="348"/>
      <c r="HI79" s="348"/>
      <c r="HJ79" s="348"/>
      <c r="HK79" s="348"/>
      <c r="HL79" s="348"/>
      <c r="HM79" s="348"/>
      <c r="HN79" s="348"/>
      <c r="HO79" s="348"/>
      <c r="HP79" s="348"/>
      <c r="HQ79" s="348"/>
      <c r="HR79" s="348"/>
      <c r="HS79" s="348"/>
      <c r="HT79" s="348"/>
      <c r="HU79" s="348"/>
      <c r="HV79" s="348"/>
      <c r="HW79" s="348"/>
      <c r="HX79" s="348"/>
      <c r="HY79" s="348"/>
      <c r="HZ79" s="348"/>
      <c r="IA79" s="348"/>
      <c r="IB79" s="348"/>
      <c r="IC79" s="348"/>
      <c r="ID79" s="348"/>
      <c r="IE79" s="348"/>
      <c r="IF79" s="348"/>
      <c r="IG79" s="348"/>
      <c r="IH79" s="348"/>
      <c r="II79" s="348"/>
      <c r="IJ79" s="348"/>
      <c r="IK79" s="348"/>
      <c r="IL79" s="348"/>
      <c r="IM79" s="348"/>
      <c r="IN79" s="348"/>
      <c r="IO79" s="348"/>
      <c r="IP79" s="348"/>
      <c r="IQ79" s="348"/>
      <c r="IR79" s="348"/>
      <c r="IS79" s="348"/>
      <c r="IT79" s="348"/>
      <c r="IU79" s="348"/>
      <c r="IV79" s="348"/>
    </row>
    <row r="80" spans="1:256" s="352" customFormat="1" ht="15" customHeight="1">
      <c r="A80" s="348"/>
      <c r="B80" s="348"/>
      <c r="C80" s="348"/>
      <c r="D80" s="348"/>
      <c r="E80" s="348"/>
      <c r="F80" s="348"/>
      <c r="G80" s="348"/>
      <c r="H80" s="348"/>
      <c r="I80" s="348"/>
      <c r="J80" s="348"/>
      <c r="K80" s="348"/>
      <c r="L80" s="348"/>
      <c r="M80" s="348"/>
      <c r="N80" s="348"/>
      <c r="O80" s="348"/>
      <c r="P80" s="348"/>
      <c r="Q80" s="348"/>
      <c r="R80" s="348"/>
      <c r="S80" s="348"/>
      <c r="T80" s="348"/>
      <c r="U80" s="348"/>
      <c r="V80" s="348"/>
      <c r="W80" s="348"/>
      <c r="X80" s="348"/>
      <c r="Y80" s="348"/>
      <c r="Z80" s="348"/>
      <c r="AA80" s="348"/>
      <c r="AB80" s="348"/>
      <c r="AC80" s="348"/>
      <c r="AD80" s="348"/>
      <c r="AE80" s="348"/>
      <c r="AF80" s="348"/>
      <c r="AG80" s="348"/>
      <c r="AH80" s="348"/>
      <c r="AI80" s="348"/>
      <c r="AJ80" s="348"/>
      <c r="AK80" s="348"/>
      <c r="AL80" s="348"/>
      <c r="AM80" s="348"/>
      <c r="AN80" s="348"/>
      <c r="AO80" s="348"/>
      <c r="AP80" s="348"/>
      <c r="AQ80" s="348"/>
      <c r="AR80" s="348"/>
      <c r="AS80" s="348"/>
      <c r="AT80" s="348"/>
      <c r="AU80" s="348"/>
      <c r="AV80" s="348"/>
      <c r="AW80" s="348"/>
      <c r="AX80" s="348"/>
      <c r="AY80" s="348"/>
      <c r="AZ80" s="348"/>
      <c r="BA80" s="348"/>
      <c r="BB80" s="348"/>
      <c r="BC80" s="348"/>
      <c r="BD80" s="348"/>
      <c r="BE80" s="348"/>
      <c r="BF80" s="348"/>
      <c r="BG80" s="348"/>
      <c r="BH80" s="348"/>
      <c r="BI80" s="348"/>
      <c r="BJ80" s="348"/>
      <c r="BK80" s="348"/>
      <c r="BL80" s="348"/>
      <c r="BM80" s="348"/>
      <c r="BN80" s="348"/>
      <c r="BO80" s="348"/>
      <c r="BP80" s="348"/>
      <c r="BQ80" s="348"/>
      <c r="BR80" s="348"/>
      <c r="BS80" s="348"/>
      <c r="BT80" s="348"/>
      <c r="BU80" s="348"/>
      <c r="BV80" s="348"/>
      <c r="BW80" s="348"/>
      <c r="BX80" s="348"/>
      <c r="BY80" s="348"/>
      <c r="BZ80" s="348"/>
      <c r="CA80" s="348"/>
      <c r="CB80" s="348"/>
      <c r="CC80" s="348"/>
      <c r="CD80" s="348"/>
      <c r="CE80" s="348"/>
      <c r="CF80" s="348"/>
      <c r="CG80" s="348"/>
      <c r="CH80" s="348"/>
      <c r="CI80" s="348"/>
      <c r="CJ80" s="348"/>
      <c r="CK80" s="348"/>
      <c r="CL80" s="348"/>
      <c r="CM80" s="348"/>
      <c r="CN80" s="348"/>
      <c r="CO80" s="348"/>
      <c r="CP80" s="348"/>
      <c r="CQ80" s="348"/>
      <c r="CR80" s="348"/>
      <c r="CS80" s="348"/>
      <c r="CT80" s="348"/>
      <c r="CU80" s="348"/>
      <c r="CV80" s="348"/>
      <c r="CW80" s="348"/>
      <c r="CX80" s="348"/>
      <c r="CY80" s="348"/>
      <c r="CZ80" s="348"/>
      <c r="DA80" s="348"/>
      <c r="DB80" s="348"/>
      <c r="DC80" s="348"/>
      <c r="DD80" s="348"/>
      <c r="DE80" s="348"/>
      <c r="DF80" s="348"/>
      <c r="DG80" s="348"/>
      <c r="DH80" s="348"/>
      <c r="DI80" s="348"/>
      <c r="DJ80" s="348"/>
      <c r="DK80" s="348"/>
      <c r="DL80" s="348"/>
      <c r="DM80" s="348"/>
      <c r="DN80" s="348"/>
      <c r="DO80" s="348"/>
      <c r="DP80" s="348"/>
      <c r="DQ80" s="348"/>
      <c r="DR80" s="348"/>
      <c r="DS80" s="348"/>
      <c r="DT80" s="348"/>
      <c r="DU80" s="348"/>
      <c r="DV80" s="348"/>
      <c r="DW80" s="348"/>
      <c r="DX80" s="348"/>
      <c r="DY80" s="348"/>
      <c r="DZ80" s="348"/>
      <c r="EA80" s="348"/>
      <c r="EB80" s="348"/>
      <c r="EC80" s="348"/>
      <c r="ED80" s="348"/>
      <c r="EE80" s="348"/>
      <c r="EF80" s="348"/>
      <c r="EG80" s="348"/>
      <c r="EH80" s="348"/>
      <c r="EI80" s="348"/>
      <c r="EJ80" s="348"/>
      <c r="EK80" s="348"/>
      <c r="EL80" s="348"/>
      <c r="EM80" s="348"/>
      <c r="EN80" s="348"/>
      <c r="EO80" s="348"/>
      <c r="EP80" s="348"/>
      <c r="EQ80" s="348"/>
      <c r="ER80" s="348"/>
      <c r="ES80" s="348"/>
      <c r="ET80" s="348"/>
      <c r="EU80" s="348"/>
      <c r="EV80" s="348"/>
      <c r="EW80" s="348"/>
      <c r="EX80" s="348"/>
      <c r="EY80" s="348"/>
      <c r="EZ80" s="348"/>
      <c r="FA80" s="348"/>
      <c r="FB80" s="348"/>
      <c r="FC80" s="348"/>
      <c r="FD80" s="348"/>
      <c r="FE80" s="348"/>
      <c r="FF80" s="348"/>
      <c r="FG80" s="348"/>
      <c r="FH80" s="348"/>
      <c r="FI80" s="348"/>
      <c r="FJ80" s="348"/>
      <c r="FK80" s="348"/>
      <c r="FL80" s="348"/>
      <c r="FM80" s="348"/>
      <c r="FN80" s="348"/>
      <c r="FO80" s="348"/>
      <c r="FP80" s="348"/>
      <c r="FQ80" s="348"/>
      <c r="FR80" s="348"/>
      <c r="FS80" s="348"/>
      <c r="FT80" s="348"/>
      <c r="FU80" s="348"/>
      <c r="FV80" s="348"/>
      <c r="FW80" s="348"/>
      <c r="FX80" s="348"/>
      <c r="FY80" s="348"/>
      <c r="FZ80" s="348"/>
      <c r="GA80" s="348"/>
      <c r="GB80" s="348"/>
      <c r="GC80" s="348"/>
      <c r="GD80" s="348"/>
      <c r="GE80" s="348"/>
      <c r="GF80" s="348"/>
      <c r="GG80" s="348"/>
      <c r="GH80" s="348"/>
      <c r="GI80" s="348"/>
      <c r="GJ80" s="348"/>
      <c r="GK80" s="348"/>
      <c r="GL80" s="348"/>
      <c r="GM80" s="348"/>
      <c r="GN80" s="348"/>
      <c r="GO80" s="348"/>
      <c r="GP80" s="348"/>
      <c r="GQ80" s="348"/>
      <c r="GR80" s="348"/>
      <c r="GS80" s="348"/>
      <c r="GT80" s="348"/>
      <c r="GU80" s="348"/>
      <c r="GV80" s="348"/>
      <c r="GW80" s="348"/>
      <c r="GX80" s="348"/>
      <c r="GY80" s="348"/>
      <c r="GZ80" s="348"/>
      <c r="HA80" s="348"/>
      <c r="HB80" s="348"/>
      <c r="HC80" s="348"/>
      <c r="HD80" s="348"/>
      <c r="HE80" s="348"/>
      <c r="HF80" s="348"/>
      <c r="HG80" s="348"/>
      <c r="HH80" s="348"/>
      <c r="HI80" s="348"/>
      <c r="HJ80" s="348"/>
      <c r="HK80" s="348"/>
      <c r="HL80" s="348"/>
      <c r="HM80" s="348"/>
      <c r="HN80" s="348"/>
      <c r="HO80" s="348"/>
      <c r="HP80" s="348"/>
      <c r="HQ80" s="348"/>
      <c r="HR80" s="348"/>
      <c r="HS80" s="348"/>
      <c r="HT80" s="348"/>
      <c r="HU80" s="348"/>
      <c r="HV80" s="348"/>
      <c r="HW80" s="348"/>
      <c r="HX80" s="348"/>
      <c r="HY80" s="348"/>
      <c r="HZ80" s="348"/>
      <c r="IA80" s="348"/>
      <c r="IB80" s="348"/>
      <c r="IC80" s="348"/>
      <c r="ID80" s="348"/>
      <c r="IE80" s="348"/>
      <c r="IF80" s="348"/>
      <c r="IG80" s="348"/>
      <c r="IH80" s="348"/>
      <c r="II80" s="348"/>
      <c r="IJ80" s="348"/>
      <c r="IK80" s="348"/>
      <c r="IL80" s="348"/>
      <c r="IM80" s="348"/>
      <c r="IN80" s="348"/>
      <c r="IO80" s="348"/>
      <c r="IP80" s="348"/>
      <c r="IQ80" s="348"/>
      <c r="IR80" s="348"/>
      <c r="IS80" s="348"/>
      <c r="IT80" s="348"/>
      <c r="IU80" s="348"/>
      <c r="IV80" s="348"/>
    </row>
    <row r="81" spans="1:256" s="352" customFormat="1" ht="15" customHeight="1">
      <c r="A81" s="348"/>
      <c r="B81" s="348"/>
      <c r="C81" s="348"/>
      <c r="D81" s="348"/>
      <c r="E81" s="348"/>
      <c r="F81" s="348"/>
      <c r="G81" s="348"/>
      <c r="H81" s="348"/>
      <c r="I81" s="348"/>
      <c r="J81" s="348"/>
      <c r="K81" s="348"/>
      <c r="L81" s="348"/>
      <c r="M81" s="348"/>
      <c r="N81" s="348"/>
      <c r="O81" s="348"/>
      <c r="P81" s="348"/>
      <c r="Q81" s="348"/>
      <c r="R81" s="348"/>
      <c r="S81" s="348"/>
      <c r="T81" s="348"/>
      <c r="U81" s="348"/>
      <c r="V81" s="348"/>
      <c r="W81" s="348"/>
      <c r="X81" s="348"/>
      <c r="Y81" s="348"/>
      <c r="Z81" s="348"/>
      <c r="AA81" s="348"/>
      <c r="AB81" s="348"/>
      <c r="AC81" s="348"/>
      <c r="AD81" s="348"/>
      <c r="AE81" s="348"/>
      <c r="AF81" s="348"/>
      <c r="AG81" s="348"/>
      <c r="AH81" s="348"/>
      <c r="AI81" s="348"/>
      <c r="AJ81" s="348"/>
      <c r="AK81" s="348"/>
      <c r="AL81" s="348"/>
      <c r="AM81" s="348"/>
      <c r="AN81" s="348"/>
      <c r="AO81" s="348"/>
      <c r="AP81" s="348"/>
      <c r="AQ81" s="348"/>
      <c r="AR81" s="348"/>
      <c r="AS81" s="348"/>
      <c r="AT81" s="348"/>
      <c r="AU81" s="348"/>
      <c r="AV81" s="348"/>
      <c r="AW81" s="348"/>
      <c r="AX81" s="348"/>
      <c r="AY81" s="348"/>
      <c r="AZ81" s="348"/>
      <c r="BA81" s="348"/>
      <c r="BB81" s="348"/>
      <c r="BC81" s="348"/>
      <c r="BD81" s="348"/>
      <c r="BE81" s="348"/>
      <c r="BF81" s="348"/>
      <c r="BG81" s="348"/>
      <c r="BH81" s="348"/>
      <c r="BI81" s="348"/>
      <c r="BJ81" s="348"/>
      <c r="BK81" s="348"/>
      <c r="BL81" s="348"/>
      <c r="BM81" s="348"/>
      <c r="BN81" s="348"/>
      <c r="BO81" s="348"/>
      <c r="BP81" s="348"/>
      <c r="BQ81" s="348"/>
      <c r="BR81" s="348"/>
      <c r="BS81" s="348"/>
      <c r="BT81" s="348"/>
      <c r="BU81" s="348"/>
      <c r="BV81" s="348"/>
      <c r="BW81" s="348"/>
      <c r="BX81" s="348"/>
      <c r="BY81" s="348"/>
      <c r="BZ81" s="348"/>
      <c r="CA81" s="348"/>
      <c r="CB81" s="348"/>
      <c r="CC81" s="348"/>
      <c r="CD81" s="348"/>
      <c r="CE81" s="348"/>
      <c r="CF81" s="348"/>
      <c r="CG81" s="348"/>
      <c r="CH81" s="348"/>
      <c r="CI81" s="348"/>
      <c r="CJ81" s="348"/>
      <c r="CK81" s="348"/>
      <c r="CL81" s="348"/>
      <c r="CM81" s="348"/>
      <c r="CN81" s="348"/>
      <c r="CO81" s="348"/>
      <c r="CP81" s="348"/>
      <c r="CQ81" s="348"/>
      <c r="CR81" s="348"/>
      <c r="CS81" s="348"/>
      <c r="CT81" s="348"/>
      <c r="CU81" s="348"/>
      <c r="CV81" s="348"/>
      <c r="CW81" s="348"/>
      <c r="CX81" s="348"/>
      <c r="CY81" s="348"/>
      <c r="CZ81" s="348"/>
      <c r="DA81" s="348"/>
      <c r="DB81" s="348"/>
      <c r="DC81" s="348"/>
      <c r="DD81" s="348"/>
      <c r="DE81" s="348"/>
      <c r="DF81" s="348"/>
      <c r="DG81" s="348"/>
      <c r="DH81" s="348"/>
      <c r="DI81" s="348"/>
      <c r="DJ81" s="348"/>
      <c r="DK81" s="348"/>
      <c r="DL81" s="348"/>
      <c r="DM81" s="348"/>
      <c r="DN81" s="348"/>
      <c r="DO81" s="348"/>
      <c r="DP81" s="348"/>
      <c r="DQ81" s="348"/>
      <c r="DR81" s="348"/>
      <c r="DS81" s="348"/>
      <c r="DT81" s="348"/>
      <c r="DU81" s="348"/>
      <c r="DV81" s="348"/>
      <c r="DW81" s="348"/>
      <c r="DX81" s="348"/>
      <c r="DY81" s="348"/>
      <c r="DZ81" s="348"/>
      <c r="EA81" s="348"/>
      <c r="EB81" s="348"/>
      <c r="EC81" s="348"/>
      <c r="ED81" s="348"/>
      <c r="EE81" s="348"/>
      <c r="EF81" s="348"/>
      <c r="EG81" s="348"/>
      <c r="EH81" s="348"/>
      <c r="EI81" s="348"/>
      <c r="EJ81" s="348"/>
      <c r="EK81" s="348"/>
      <c r="EL81" s="348"/>
      <c r="EM81" s="348"/>
      <c r="EN81" s="348"/>
      <c r="EO81" s="348"/>
      <c r="EP81" s="348"/>
      <c r="EQ81" s="348"/>
      <c r="ER81" s="348"/>
      <c r="ES81" s="348"/>
      <c r="ET81" s="348"/>
      <c r="EU81" s="348"/>
      <c r="EV81" s="348"/>
      <c r="EW81" s="348"/>
      <c r="EX81" s="348"/>
      <c r="EY81" s="348"/>
      <c r="EZ81" s="348"/>
      <c r="FA81" s="348"/>
      <c r="FB81" s="348"/>
      <c r="FC81" s="348"/>
      <c r="FD81" s="348"/>
      <c r="FE81" s="348"/>
      <c r="FF81" s="348"/>
      <c r="FG81" s="348"/>
      <c r="FH81" s="348"/>
      <c r="FI81" s="348"/>
      <c r="FJ81" s="348"/>
      <c r="FK81" s="348"/>
      <c r="FL81" s="348"/>
      <c r="FM81" s="348"/>
      <c r="FN81" s="348"/>
      <c r="FO81" s="348"/>
      <c r="FP81" s="348"/>
      <c r="FQ81" s="348"/>
      <c r="FR81" s="348"/>
      <c r="FS81" s="348"/>
      <c r="FT81" s="348"/>
      <c r="FU81" s="348"/>
      <c r="FV81" s="348"/>
      <c r="FW81" s="348"/>
      <c r="FX81" s="348"/>
      <c r="FY81" s="348"/>
      <c r="FZ81" s="348"/>
      <c r="GA81" s="348"/>
      <c r="GB81" s="348"/>
      <c r="GC81" s="348"/>
      <c r="GD81" s="348"/>
      <c r="GE81" s="348"/>
      <c r="GF81" s="348"/>
      <c r="GG81" s="348"/>
      <c r="GH81" s="348"/>
      <c r="GI81" s="348"/>
      <c r="GJ81" s="348"/>
      <c r="GK81" s="348"/>
      <c r="GL81" s="348"/>
      <c r="GM81" s="348"/>
      <c r="GN81" s="348"/>
      <c r="GO81" s="348"/>
      <c r="GP81" s="348"/>
      <c r="GQ81" s="348"/>
      <c r="GR81" s="348"/>
      <c r="GS81" s="348"/>
      <c r="GT81" s="348"/>
      <c r="GU81" s="348"/>
      <c r="GV81" s="348"/>
      <c r="GW81" s="348"/>
      <c r="GX81" s="348"/>
      <c r="GY81" s="348"/>
      <c r="GZ81" s="348"/>
      <c r="HA81" s="348"/>
      <c r="HB81" s="348"/>
      <c r="HC81" s="348"/>
      <c r="HD81" s="348"/>
      <c r="HE81" s="348"/>
      <c r="HF81" s="348"/>
      <c r="HG81" s="348"/>
      <c r="HH81" s="348"/>
      <c r="HI81" s="348"/>
      <c r="HJ81" s="348"/>
      <c r="HK81" s="348"/>
      <c r="HL81" s="348"/>
      <c r="HM81" s="348"/>
      <c r="HN81" s="348"/>
      <c r="HO81" s="348"/>
      <c r="HP81" s="348"/>
      <c r="HQ81" s="348"/>
      <c r="HR81" s="348"/>
      <c r="HS81" s="348"/>
      <c r="HT81" s="348"/>
      <c r="HU81" s="348"/>
      <c r="HV81" s="348"/>
      <c r="HW81" s="348"/>
      <c r="HX81" s="348"/>
      <c r="HY81" s="348"/>
      <c r="HZ81" s="348"/>
      <c r="IA81" s="348"/>
      <c r="IB81" s="348"/>
      <c r="IC81" s="348"/>
      <c r="ID81" s="348"/>
      <c r="IE81" s="348"/>
      <c r="IF81" s="348"/>
      <c r="IG81" s="348"/>
      <c r="IH81" s="348"/>
      <c r="II81" s="348"/>
      <c r="IJ81" s="348"/>
      <c r="IK81" s="348"/>
      <c r="IL81" s="348"/>
      <c r="IM81" s="348"/>
      <c r="IN81" s="348"/>
      <c r="IO81" s="348"/>
      <c r="IP81" s="348"/>
      <c r="IQ81" s="348"/>
      <c r="IR81" s="348"/>
      <c r="IS81" s="348"/>
      <c r="IT81" s="348"/>
      <c r="IU81" s="348"/>
      <c r="IV81" s="348"/>
    </row>
    <row r="82" spans="1:256" s="352" customFormat="1" ht="15" customHeight="1">
      <c r="A82" s="348"/>
      <c r="B82" s="348"/>
      <c r="C82" s="348"/>
      <c r="D82" s="348"/>
      <c r="E82" s="348"/>
      <c r="F82" s="348"/>
      <c r="G82" s="348"/>
      <c r="H82" s="348"/>
      <c r="I82" s="348"/>
      <c r="J82" s="348"/>
      <c r="K82" s="348"/>
      <c r="L82" s="348"/>
      <c r="M82" s="348"/>
      <c r="N82" s="348"/>
      <c r="O82" s="348"/>
      <c r="P82" s="348"/>
      <c r="Q82" s="348"/>
      <c r="R82" s="348"/>
      <c r="S82" s="348"/>
      <c r="T82" s="348"/>
      <c r="U82" s="348"/>
      <c r="V82" s="348"/>
      <c r="W82" s="348"/>
      <c r="X82" s="348"/>
      <c r="Y82" s="348"/>
      <c r="Z82" s="348"/>
      <c r="AA82" s="348"/>
      <c r="AB82" s="348"/>
      <c r="AC82" s="348"/>
      <c r="AD82" s="348"/>
      <c r="AE82" s="348"/>
      <c r="AF82" s="348"/>
      <c r="AG82" s="348"/>
      <c r="AH82" s="348"/>
      <c r="AI82" s="348"/>
      <c r="AJ82" s="348"/>
      <c r="AK82" s="348"/>
      <c r="AL82" s="348"/>
      <c r="AM82" s="348"/>
      <c r="AN82" s="348"/>
      <c r="AO82" s="348"/>
      <c r="AP82" s="348"/>
      <c r="AQ82" s="348"/>
      <c r="AR82" s="348"/>
      <c r="AS82" s="348"/>
      <c r="AT82" s="348"/>
      <c r="AU82" s="348"/>
      <c r="AV82" s="348"/>
      <c r="AW82" s="348"/>
      <c r="AX82" s="348"/>
      <c r="AY82" s="348"/>
      <c r="AZ82" s="348"/>
      <c r="BA82" s="348"/>
      <c r="BB82" s="348"/>
      <c r="BC82" s="348"/>
      <c r="BD82" s="348"/>
      <c r="BE82" s="348"/>
      <c r="BF82" s="348"/>
      <c r="BG82" s="348"/>
      <c r="BH82" s="348"/>
      <c r="BI82" s="348"/>
      <c r="BJ82" s="348"/>
      <c r="BK82" s="348"/>
      <c r="BL82" s="348"/>
      <c r="BM82" s="348"/>
      <c r="BN82" s="348"/>
      <c r="BO82" s="348"/>
      <c r="BP82" s="348"/>
      <c r="BQ82" s="348"/>
      <c r="BR82" s="348"/>
      <c r="BS82" s="348"/>
      <c r="BT82" s="348"/>
      <c r="BU82" s="348"/>
      <c r="BV82" s="348"/>
      <c r="BW82" s="348"/>
      <c r="BX82" s="348"/>
      <c r="BY82" s="348"/>
      <c r="BZ82" s="348"/>
      <c r="CA82" s="348"/>
      <c r="CB82" s="348"/>
      <c r="CC82" s="348"/>
      <c r="CD82" s="348"/>
      <c r="CE82" s="348"/>
      <c r="CF82" s="348"/>
      <c r="CG82" s="348"/>
      <c r="CH82" s="348"/>
      <c r="CI82" s="348"/>
      <c r="CJ82" s="348"/>
      <c r="CK82" s="348"/>
      <c r="CL82" s="348"/>
      <c r="CM82" s="348"/>
      <c r="CN82" s="348"/>
      <c r="CO82" s="348"/>
      <c r="CP82" s="348"/>
      <c r="CQ82" s="348"/>
      <c r="CR82" s="348"/>
      <c r="CS82" s="348"/>
      <c r="CT82" s="348"/>
      <c r="CU82" s="348"/>
      <c r="CV82" s="348"/>
      <c r="CW82" s="348"/>
      <c r="CX82" s="348"/>
      <c r="CY82" s="348"/>
      <c r="CZ82" s="348"/>
      <c r="DA82" s="348"/>
      <c r="DB82" s="348"/>
      <c r="DC82" s="348"/>
      <c r="DD82" s="348"/>
      <c r="DE82" s="348"/>
      <c r="DF82" s="348"/>
      <c r="DG82" s="348"/>
      <c r="DH82" s="348"/>
      <c r="DI82" s="348"/>
      <c r="DJ82" s="348"/>
      <c r="DK82" s="348"/>
      <c r="DL82" s="348"/>
      <c r="DM82" s="348"/>
      <c r="DN82" s="348"/>
      <c r="DO82" s="348"/>
      <c r="DP82" s="348"/>
      <c r="DQ82" s="348"/>
      <c r="DR82" s="348"/>
      <c r="DS82" s="348"/>
      <c r="DT82" s="348"/>
      <c r="DU82" s="348"/>
      <c r="DV82" s="348"/>
      <c r="DW82" s="348"/>
      <c r="DX82" s="348"/>
      <c r="DY82" s="348"/>
      <c r="DZ82" s="348"/>
      <c r="EA82" s="348"/>
      <c r="EB82" s="348"/>
      <c r="EC82" s="348"/>
      <c r="ED82" s="348"/>
      <c r="EE82" s="348"/>
      <c r="EF82" s="348"/>
      <c r="EG82" s="348"/>
      <c r="EH82" s="348"/>
      <c r="EI82" s="348"/>
      <c r="EJ82" s="348"/>
      <c r="EK82" s="348"/>
      <c r="EL82" s="348"/>
      <c r="EM82" s="348"/>
      <c r="EN82" s="348"/>
      <c r="EO82" s="348"/>
      <c r="EP82" s="348"/>
      <c r="EQ82" s="348"/>
      <c r="ER82" s="348"/>
      <c r="ES82" s="348"/>
      <c r="ET82" s="348"/>
      <c r="EU82" s="348"/>
      <c r="EV82" s="348"/>
      <c r="EW82" s="348"/>
      <c r="EX82" s="348"/>
      <c r="EY82" s="348"/>
      <c r="EZ82" s="348"/>
      <c r="FA82" s="348"/>
      <c r="FB82" s="348"/>
      <c r="FC82" s="348"/>
      <c r="FD82" s="348"/>
      <c r="FE82" s="348"/>
      <c r="FF82" s="348"/>
      <c r="FG82" s="348"/>
      <c r="FH82" s="348"/>
      <c r="FI82" s="348"/>
      <c r="FJ82" s="348"/>
      <c r="FK82" s="348"/>
      <c r="FL82" s="348"/>
      <c r="FM82" s="348"/>
      <c r="FN82" s="348"/>
      <c r="FO82" s="348"/>
      <c r="FP82" s="348"/>
      <c r="FQ82" s="348"/>
      <c r="FR82" s="348"/>
      <c r="FS82" s="348"/>
      <c r="FT82" s="348"/>
      <c r="FU82" s="348"/>
      <c r="FV82" s="348"/>
      <c r="FW82" s="348"/>
      <c r="FX82" s="348"/>
      <c r="FY82" s="348"/>
      <c r="FZ82" s="348"/>
      <c r="GA82" s="348"/>
      <c r="GB82" s="348"/>
      <c r="GC82" s="348"/>
      <c r="GD82" s="348"/>
      <c r="GE82" s="348"/>
      <c r="GF82" s="348"/>
      <c r="GG82" s="348"/>
      <c r="GH82" s="348"/>
      <c r="GI82" s="348"/>
      <c r="GJ82" s="348"/>
      <c r="GK82" s="348"/>
      <c r="GL82" s="348"/>
      <c r="GM82" s="348"/>
      <c r="GN82" s="348"/>
      <c r="GO82" s="348"/>
      <c r="GP82" s="348"/>
      <c r="GQ82" s="348"/>
      <c r="GR82" s="348"/>
      <c r="GS82" s="348"/>
      <c r="GT82" s="348"/>
      <c r="GU82" s="348"/>
      <c r="GV82" s="348"/>
      <c r="GW82" s="348"/>
      <c r="GX82" s="348"/>
      <c r="GY82" s="348"/>
      <c r="GZ82" s="348"/>
      <c r="HA82" s="348"/>
      <c r="HB82" s="348"/>
      <c r="HC82" s="348"/>
      <c r="HD82" s="348"/>
      <c r="HE82" s="348"/>
      <c r="HF82" s="348"/>
      <c r="HG82" s="348"/>
      <c r="HH82" s="348"/>
      <c r="HI82" s="348"/>
      <c r="HJ82" s="348"/>
      <c r="HK82" s="348"/>
      <c r="HL82" s="348"/>
      <c r="HM82" s="348"/>
      <c r="HN82" s="348"/>
      <c r="HO82" s="348"/>
      <c r="HP82" s="348"/>
      <c r="HQ82" s="348"/>
      <c r="HR82" s="348"/>
      <c r="HS82" s="348"/>
      <c r="HT82" s="348"/>
      <c r="HU82" s="348"/>
      <c r="HV82" s="348"/>
      <c r="HW82" s="348"/>
      <c r="HX82" s="348"/>
      <c r="HY82" s="348"/>
      <c r="HZ82" s="348"/>
      <c r="IA82" s="348"/>
      <c r="IB82" s="348"/>
      <c r="IC82" s="348"/>
      <c r="ID82" s="348"/>
      <c r="IE82" s="348"/>
      <c r="IF82" s="348"/>
      <c r="IG82" s="348"/>
      <c r="IH82" s="348"/>
      <c r="II82" s="348"/>
      <c r="IJ82" s="348"/>
      <c r="IK82" s="348"/>
      <c r="IL82" s="348"/>
      <c r="IM82" s="348"/>
      <c r="IN82" s="348"/>
      <c r="IO82" s="348"/>
      <c r="IP82" s="348"/>
      <c r="IQ82" s="348"/>
      <c r="IR82" s="348"/>
      <c r="IS82" s="348"/>
      <c r="IT82" s="348"/>
      <c r="IU82" s="348"/>
      <c r="IV82" s="348"/>
    </row>
    <row r="83" spans="1:256" s="352" customFormat="1" ht="15" customHeight="1">
      <c r="A83" s="348"/>
      <c r="B83" s="348"/>
      <c r="C83" s="348"/>
      <c r="D83" s="348"/>
      <c r="E83" s="348"/>
      <c r="F83" s="348"/>
      <c r="G83" s="348"/>
      <c r="H83" s="348"/>
      <c r="I83" s="348"/>
      <c r="J83" s="348"/>
      <c r="K83" s="348"/>
      <c r="L83" s="348"/>
      <c r="M83" s="348"/>
      <c r="N83" s="348"/>
      <c r="O83" s="348"/>
      <c r="P83" s="348"/>
      <c r="Q83" s="348"/>
      <c r="R83" s="348"/>
      <c r="S83" s="348"/>
      <c r="T83" s="348"/>
      <c r="U83" s="348"/>
      <c r="V83" s="348"/>
      <c r="W83" s="348"/>
      <c r="X83" s="348"/>
      <c r="Y83" s="348"/>
      <c r="Z83" s="348"/>
      <c r="AA83" s="348"/>
      <c r="AB83" s="348"/>
      <c r="AC83" s="348"/>
      <c r="AD83" s="348"/>
      <c r="AE83" s="348"/>
      <c r="AF83" s="348"/>
      <c r="AG83" s="348"/>
      <c r="AH83" s="348"/>
      <c r="AI83" s="348"/>
      <c r="AJ83" s="348"/>
      <c r="AK83" s="348"/>
      <c r="AL83" s="348"/>
      <c r="AM83" s="348"/>
      <c r="AN83" s="348"/>
      <c r="AO83" s="348"/>
      <c r="AP83" s="348"/>
      <c r="AQ83" s="348"/>
      <c r="AR83" s="348"/>
      <c r="AS83" s="348"/>
      <c r="AT83" s="348"/>
      <c r="AU83" s="348"/>
      <c r="AV83" s="348"/>
      <c r="AW83" s="348"/>
      <c r="AX83" s="348"/>
      <c r="AY83" s="348"/>
      <c r="AZ83" s="348"/>
      <c r="BA83" s="348"/>
      <c r="BB83" s="348"/>
      <c r="BC83" s="348"/>
      <c r="BD83" s="348"/>
      <c r="BE83" s="348"/>
      <c r="BF83" s="348"/>
      <c r="BG83" s="348"/>
      <c r="BH83" s="348"/>
      <c r="BI83" s="348"/>
      <c r="BJ83" s="348"/>
      <c r="BK83" s="348"/>
      <c r="BL83" s="348"/>
      <c r="BM83" s="348"/>
      <c r="BN83" s="348"/>
      <c r="BO83" s="348"/>
      <c r="BP83" s="348"/>
      <c r="BQ83" s="348"/>
      <c r="BR83" s="348"/>
      <c r="BS83" s="348"/>
      <c r="BT83" s="348"/>
      <c r="BU83" s="348"/>
      <c r="BV83" s="348"/>
      <c r="BW83" s="348"/>
      <c r="BX83" s="348"/>
      <c r="BY83" s="348"/>
      <c r="BZ83" s="348"/>
      <c r="CA83" s="348"/>
      <c r="CB83" s="348"/>
      <c r="CC83" s="348"/>
      <c r="CD83" s="348"/>
      <c r="CE83" s="348"/>
      <c r="CF83" s="348"/>
      <c r="CG83" s="348"/>
      <c r="CH83" s="348"/>
      <c r="CI83" s="348"/>
      <c r="CJ83" s="348"/>
      <c r="CK83" s="348"/>
      <c r="CL83" s="348"/>
      <c r="CM83" s="348"/>
      <c r="CN83" s="348"/>
      <c r="CO83" s="348"/>
      <c r="CP83" s="348"/>
      <c r="CQ83" s="348"/>
      <c r="CR83" s="348"/>
      <c r="CS83" s="348"/>
      <c r="CT83" s="348"/>
      <c r="CU83" s="348"/>
      <c r="CV83" s="348"/>
      <c r="CW83" s="348"/>
      <c r="CX83" s="348"/>
      <c r="CY83" s="348"/>
      <c r="CZ83" s="348"/>
      <c r="DA83" s="348"/>
      <c r="DB83" s="348"/>
      <c r="DC83" s="348"/>
      <c r="DD83" s="348"/>
      <c r="DE83" s="348"/>
      <c r="DF83" s="348"/>
      <c r="DG83" s="348"/>
      <c r="DH83" s="348"/>
      <c r="DI83" s="348"/>
      <c r="DJ83" s="348"/>
      <c r="DK83" s="348"/>
      <c r="DL83" s="348"/>
      <c r="DM83" s="348"/>
      <c r="DN83" s="348"/>
      <c r="DO83" s="348"/>
      <c r="DP83" s="348"/>
      <c r="DQ83" s="348"/>
      <c r="DR83" s="348"/>
      <c r="DS83" s="348"/>
      <c r="DT83" s="348"/>
      <c r="DU83" s="348"/>
      <c r="DV83" s="348"/>
      <c r="DW83" s="348"/>
      <c r="DX83" s="348"/>
      <c r="DY83" s="348"/>
      <c r="DZ83" s="348"/>
      <c r="EA83" s="348"/>
      <c r="EB83" s="348"/>
      <c r="EC83" s="348"/>
      <c r="ED83" s="348"/>
      <c r="EE83" s="348"/>
      <c r="EF83" s="348"/>
      <c r="EG83" s="348"/>
      <c r="EH83" s="348"/>
      <c r="EI83" s="348"/>
      <c r="EJ83" s="348"/>
      <c r="EK83" s="348"/>
      <c r="EL83" s="348"/>
      <c r="EM83" s="348"/>
      <c r="EN83" s="348"/>
      <c r="EO83" s="348"/>
      <c r="EP83" s="348"/>
      <c r="EQ83" s="348"/>
      <c r="ER83" s="348"/>
      <c r="ES83" s="348"/>
      <c r="ET83" s="348"/>
      <c r="EU83" s="348"/>
      <c r="EV83" s="348"/>
      <c r="EW83" s="348"/>
      <c r="EX83" s="348"/>
      <c r="EY83" s="348"/>
      <c r="EZ83" s="348"/>
      <c r="FA83" s="348"/>
      <c r="FB83" s="348"/>
      <c r="FC83" s="348"/>
      <c r="FD83" s="348"/>
      <c r="FE83" s="348"/>
      <c r="FF83" s="348"/>
      <c r="FG83" s="348"/>
      <c r="FH83" s="348"/>
      <c r="FI83" s="348"/>
      <c r="FJ83" s="348"/>
      <c r="FK83" s="348"/>
      <c r="FL83" s="348"/>
      <c r="FM83" s="348"/>
      <c r="FN83" s="348"/>
      <c r="FO83" s="348"/>
      <c r="FP83" s="348"/>
      <c r="FQ83" s="348"/>
      <c r="FR83" s="348"/>
      <c r="FS83" s="348"/>
      <c r="FT83" s="348"/>
      <c r="FU83" s="348"/>
      <c r="FV83" s="348"/>
      <c r="FW83" s="348"/>
      <c r="FX83" s="348"/>
      <c r="FY83" s="348"/>
      <c r="FZ83" s="348"/>
      <c r="GA83" s="348"/>
      <c r="GB83" s="348"/>
      <c r="GC83" s="348"/>
      <c r="GD83" s="348"/>
      <c r="GE83" s="348"/>
      <c r="GF83" s="348"/>
      <c r="GG83" s="348"/>
      <c r="GH83" s="348"/>
      <c r="GI83" s="348"/>
      <c r="GJ83" s="348"/>
      <c r="GK83" s="348"/>
      <c r="GL83" s="348"/>
      <c r="GM83" s="348"/>
      <c r="GN83" s="348"/>
      <c r="GO83" s="348"/>
      <c r="GP83" s="348"/>
      <c r="GQ83" s="348"/>
      <c r="GR83" s="348"/>
      <c r="GS83" s="348"/>
      <c r="GT83" s="348"/>
      <c r="GU83" s="348"/>
      <c r="GV83" s="348"/>
      <c r="GW83" s="348"/>
      <c r="GX83" s="348"/>
      <c r="GY83" s="348"/>
      <c r="GZ83" s="348"/>
      <c r="HA83" s="348"/>
      <c r="HB83" s="348"/>
      <c r="HC83" s="348"/>
      <c r="HD83" s="348"/>
      <c r="HE83" s="348"/>
      <c r="HF83" s="348"/>
      <c r="HG83" s="348"/>
      <c r="HH83" s="348"/>
      <c r="HI83" s="348"/>
      <c r="HJ83" s="348"/>
      <c r="HK83" s="348"/>
      <c r="HL83" s="348"/>
      <c r="HM83" s="348"/>
      <c r="HN83" s="348"/>
      <c r="HO83" s="348"/>
      <c r="HP83" s="348"/>
      <c r="HQ83" s="348"/>
      <c r="HR83" s="348"/>
      <c r="HS83" s="348"/>
      <c r="HT83" s="348"/>
      <c r="HU83" s="348"/>
      <c r="HV83" s="348"/>
      <c r="HW83" s="348"/>
      <c r="HX83" s="348"/>
      <c r="HY83" s="348"/>
      <c r="HZ83" s="348"/>
      <c r="IA83" s="348"/>
      <c r="IB83" s="348"/>
      <c r="IC83" s="348"/>
      <c r="ID83" s="348"/>
      <c r="IE83" s="348"/>
      <c r="IF83" s="348"/>
      <c r="IG83" s="348"/>
      <c r="IH83" s="348"/>
      <c r="II83" s="348"/>
      <c r="IJ83" s="348"/>
      <c r="IK83" s="348"/>
      <c r="IL83" s="348"/>
      <c r="IM83" s="348"/>
      <c r="IN83" s="348"/>
      <c r="IO83" s="348"/>
      <c r="IP83" s="348"/>
      <c r="IQ83" s="348"/>
      <c r="IR83" s="348"/>
      <c r="IS83" s="348"/>
      <c r="IT83" s="348"/>
      <c r="IU83" s="348"/>
      <c r="IV83" s="348"/>
    </row>
    <row r="84" spans="1:256" s="352" customFormat="1" ht="15" customHeight="1">
      <c r="A84" s="348"/>
      <c r="B84" s="348"/>
      <c r="C84" s="348"/>
      <c r="D84" s="348"/>
      <c r="E84" s="348"/>
      <c r="F84" s="348"/>
      <c r="G84" s="348"/>
      <c r="H84" s="348"/>
      <c r="I84" s="348"/>
      <c r="J84" s="348"/>
      <c r="K84" s="348"/>
      <c r="L84" s="348"/>
      <c r="M84" s="348"/>
      <c r="N84" s="348"/>
      <c r="O84" s="348"/>
      <c r="P84" s="348"/>
      <c r="Q84" s="348"/>
      <c r="R84" s="348"/>
      <c r="S84" s="348"/>
      <c r="T84" s="348"/>
      <c r="U84" s="348"/>
      <c r="V84" s="348"/>
      <c r="W84" s="348"/>
      <c r="X84" s="348"/>
      <c r="Y84" s="348"/>
      <c r="Z84" s="348"/>
      <c r="AA84" s="348"/>
      <c r="AB84" s="348"/>
      <c r="AC84" s="348"/>
      <c r="AD84" s="348"/>
      <c r="AE84" s="348"/>
      <c r="AF84" s="348"/>
      <c r="AG84" s="348"/>
      <c r="AH84" s="348"/>
      <c r="AI84" s="348"/>
      <c r="AJ84" s="348"/>
      <c r="AK84" s="348"/>
      <c r="AL84" s="348"/>
      <c r="AM84" s="348"/>
      <c r="AN84" s="348"/>
      <c r="AO84" s="348"/>
      <c r="AP84" s="348"/>
      <c r="AQ84" s="348"/>
      <c r="AR84" s="348"/>
      <c r="AS84" s="348"/>
      <c r="AT84" s="348"/>
      <c r="AU84" s="348"/>
      <c r="AV84" s="348"/>
      <c r="AW84" s="348"/>
      <c r="AX84" s="348"/>
      <c r="AY84" s="348"/>
      <c r="AZ84" s="348"/>
      <c r="BA84" s="348"/>
      <c r="BB84" s="348"/>
      <c r="BC84" s="348"/>
      <c r="BD84" s="348"/>
      <c r="BE84" s="348"/>
      <c r="BF84" s="348"/>
      <c r="BG84" s="348"/>
      <c r="BH84" s="348"/>
      <c r="BI84" s="348"/>
      <c r="BJ84" s="348"/>
      <c r="BK84" s="348"/>
      <c r="BL84" s="348"/>
      <c r="BM84" s="348"/>
      <c r="BN84" s="348"/>
      <c r="BO84" s="348"/>
      <c r="BP84" s="348"/>
      <c r="BQ84" s="348"/>
      <c r="BR84" s="348"/>
      <c r="BS84" s="348"/>
      <c r="BT84" s="348"/>
      <c r="BU84" s="348"/>
      <c r="BV84" s="348"/>
      <c r="BW84" s="348"/>
      <c r="BX84" s="348"/>
      <c r="BY84" s="348"/>
      <c r="BZ84" s="348"/>
      <c r="CA84" s="348"/>
      <c r="CB84" s="348"/>
      <c r="CC84" s="348"/>
      <c r="CD84" s="348"/>
      <c r="CE84" s="348"/>
      <c r="CF84" s="348"/>
      <c r="CG84" s="348"/>
      <c r="CH84" s="348"/>
      <c r="CI84" s="348"/>
      <c r="CJ84" s="348"/>
      <c r="CK84" s="348"/>
      <c r="CL84" s="348"/>
      <c r="CM84" s="348"/>
      <c r="CN84" s="348"/>
      <c r="CO84" s="348"/>
      <c r="CP84" s="348"/>
      <c r="CQ84" s="348"/>
      <c r="CR84" s="348"/>
      <c r="CS84" s="348"/>
      <c r="CT84" s="348"/>
      <c r="CU84" s="348"/>
      <c r="CV84" s="348"/>
      <c r="CW84" s="348"/>
      <c r="CX84" s="348"/>
      <c r="CY84" s="348"/>
      <c r="CZ84" s="348"/>
      <c r="DA84" s="348"/>
      <c r="DB84" s="348"/>
      <c r="DC84" s="348"/>
      <c r="DD84" s="348"/>
      <c r="DE84" s="348"/>
      <c r="DF84" s="348"/>
      <c r="DG84" s="348"/>
      <c r="DH84" s="348"/>
      <c r="DI84" s="348"/>
      <c r="DJ84" s="348"/>
      <c r="DK84" s="348"/>
      <c r="DL84" s="348"/>
      <c r="DM84" s="348"/>
      <c r="DN84" s="348"/>
      <c r="DO84" s="348"/>
      <c r="DP84" s="348"/>
      <c r="DQ84" s="348"/>
      <c r="DR84" s="348"/>
      <c r="DS84" s="348"/>
      <c r="DT84" s="348"/>
      <c r="DU84" s="348"/>
      <c r="DV84" s="348"/>
      <c r="DW84" s="348"/>
      <c r="DX84" s="348"/>
      <c r="DY84" s="348"/>
      <c r="DZ84" s="348"/>
      <c r="EA84" s="348"/>
      <c r="EB84" s="348"/>
      <c r="EC84" s="348"/>
      <c r="ED84" s="348"/>
      <c r="EE84" s="348"/>
      <c r="EF84" s="348"/>
      <c r="EG84" s="348"/>
      <c r="EH84" s="348"/>
      <c r="EI84" s="348"/>
      <c r="EJ84" s="348"/>
      <c r="EK84" s="348"/>
      <c r="EL84" s="348"/>
      <c r="EM84" s="348"/>
      <c r="EN84" s="348"/>
      <c r="EO84" s="348"/>
      <c r="EP84" s="348"/>
      <c r="EQ84" s="348"/>
      <c r="ER84" s="348"/>
      <c r="ES84" s="348"/>
      <c r="ET84" s="348"/>
      <c r="EU84" s="348"/>
      <c r="EV84" s="348"/>
      <c r="EW84" s="348"/>
      <c r="EX84" s="348"/>
      <c r="EY84" s="348"/>
      <c r="EZ84" s="348"/>
      <c r="FA84" s="348"/>
      <c r="FB84" s="348"/>
      <c r="FC84" s="348"/>
      <c r="FD84" s="348"/>
      <c r="FE84" s="348"/>
      <c r="FF84" s="348"/>
      <c r="FG84" s="348"/>
      <c r="FH84" s="348"/>
      <c r="FI84" s="348"/>
      <c r="FJ84" s="348"/>
      <c r="FK84" s="348"/>
      <c r="FL84" s="348"/>
      <c r="FM84" s="348"/>
      <c r="FN84" s="348"/>
      <c r="FO84" s="348"/>
      <c r="FP84" s="348"/>
      <c r="FQ84" s="348"/>
      <c r="FR84" s="348"/>
      <c r="FS84" s="348"/>
      <c r="FT84" s="348"/>
      <c r="FU84" s="348"/>
      <c r="FV84" s="348"/>
      <c r="FW84" s="348"/>
      <c r="FX84" s="348"/>
      <c r="FY84" s="348"/>
      <c r="FZ84" s="348"/>
      <c r="GA84" s="348"/>
      <c r="GB84" s="348"/>
      <c r="GC84" s="348"/>
      <c r="GD84" s="348"/>
      <c r="GE84" s="348"/>
      <c r="GF84" s="348"/>
      <c r="GG84" s="348"/>
      <c r="GH84" s="348"/>
      <c r="GI84" s="348"/>
      <c r="GJ84" s="348"/>
      <c r="GK84" s="348"/>
      <c r="GL84" s="348"/>
      <c r="GM84" s="348"/>
      <c r="GN84" s="348"/>
      <c r="GO84" s="348"/>
      <c r="GP84" s="348"/>
      <c r="GQ84" s="348"/>
      <c r="GR84" s="348"/>
      <c r="GS84" s="348"/>
      <c r="GT84" s="348"/>
      <c r="GU84" s="348"/>
      <c r="GV84" s="348"/>
      <c r="GW84" s="348"/>
      <c r="GX84" s="348"/>
      <c r="GY84" s="348"/>
      <c r="GZ84" s="348"/>
      <c r="HA84" s="348"/>
      <c r="HB84" s="348"/>
      <c r="HC84" s="348"/>
      <c r="HD84" s="348"/>
      <c r="HE84" s="348"/>
      <c r="HF84" s="348"/>
      <c r="HG84" s="348"/>
      <c r="HH84" s="348"/>
      <c r="HI84" s="348"/>
      <c r="HJ84" s="348"/>
      <c r="HK84" s="348"/>
      <c r="HL84" s="348"/>
      <c r="HM84" s="348"/>
      <c r="HN84" s="348"/>
      <c r="HO84" s="348"/>
      <c r="HP84" s="348"/>
      <c r="HQ84" s="348"/>
      <c r="HR84" s="348"/>
      <c r="HS84" s="348"/>
      <c r="HT84" s="348"/>
      <c r="HU84" s="348"/>
      <c r="HV84" s="348"/>
      <c r="HW84" s="348"/>
      <c r="HX84" s="348"/>
      <c r="HY84" s="348"/>
      <c r="HZ84" s="348"/>
      <c r="IA84" s="348"/>
      <c r="IB84" s="348"/>
      <c r="IC84" s="348"/>
      <c r="ID84" s="348"/>
      <c r="IE84" s="348"/>
      <c r="IF84" s="348"/>
      <c r="IG84" s="348"/>
      <c r="IH84" s="348"/>
      <c r="II84" s="348"/>
      <c r="IJ84" s="348"/>
      <c r="IK84" s="348"/>
      <c r="IL84" s="348"/>
      <c r="IM84" s="348"/>
      <c r="IN84" s="348"/>
      <c r="IO84" s="348"/>
      <c r="IP84" s="348"/>
      <c r="IQ84" s="348"/>
      <c r="IR84" s="348"/>
      <c r="IS84" s="348"/>
      <c r="IT84" s="348"/>
      <c r="IU84" s="348"/>
      <c r="IV84" s="348"/>
    </row>
    <row r="85" spans="1:256" s="352" customFormat="1" ht="15" customHeight="1">
      <c r="A85" s="348"/>
      <c r="B85" s="348"/>
      <c r="C85" s="348"/>
      <c r="D85" s="348"/>
      <c r="E85" s="348"/>
      <c r="F85" s="348"/>
      <c r="G85" s="348"/>
      <c r="H85" s="348"/>
      <c r="I85" s="348"/>
      <c r="J85" s="348"/>
      <c r="K85" s="348"/>
      <c r="L85" s="348"/>
      <c r="M85" s="348"/>
      <c r="N85" s="348"/>
      <c r="O85" s="348"/>
      <c r="P85" s="348"/>
      <c r="Q85" s="348"/>
      <c r="R85" s="348"/>
      <c r="S85" s="348"/>
      <c r="T85" s="348"/>
      <c r="U85" s="348"/>
      <c r="V85" s="348"/>
      <c r="W85" s="348"/>
      <c r="X85" s="348"/>
      <c r="Y85" s="348"/>
      <c r="Z85" s="348"/>
      <c r="AA85" s="348"/>
      <c r="AB85" s="348"/>
      <c r="AC85" s="348"/>
      <c r="AD85" s="348"/>
      <c r="AE85" s="348"/>
      <c r="AF85" s="348"/>
      <c r="AG85" s="348"/>
      <c r="AH85" s="348"/>
      <c r="AI85" s="348"/>
      <c r="AJ85" s="348"/>
      <c r="AK85" s="348"/>
      <c r="AL85" s="348"/>
      <c r="AM85" s="348"/>
      <c r="AN85" s="348"/>
      <c r="AO85" s="348"/>
      <c r="AP85" s="348"/>
      <c r="AQ85" s="348"/>
      <c r="AR85" s="348"/>
      <c r="AS85" s="348"/>
      <c r="AT85" s="348"/>
      <c r="AU85" s="348"/>
      <c r="AV85" s="348"/>
      <c r="AW85" s="348"/>
      <c r="AX85" s="348"/>
      <c r="AY85" s="348"/>
      <c r="AZ85" s="348"/>
      <c r="BA85" s="348"/>
      <c r="BB85" s="348"/>
      <c r="BC85" s="348"/>
      <c r="BD85" s="348"/>
      <c r="BE85" s="348"/>
      <c r="BF85" s="348"/>
      <c r="BG85" s="348"/>
      <c r="BH85" s="348"/>
      <c r="BI85" s="348"/>
      <c r="BJ85" s="348"/>
      <c r="BK85" s="348"/>
      <c r="BL85" s="348"/>
      <c r="BM85" s="348"/>
      <c r="BN85" s="348"/>
      <c r="BO85" s="348"/>
      <c r="BP85" s="348"/>
      <c r="BQ85" s="348"/>
      <c r="BR85" s="348"/>
      <c r="BS85" s="348"/>
      <c r="BT85" s="348"/>
      <c r="BU85" s="348"/>
      <c r="BV85" s="348"/>
      <c r="BW85" s="348"/>
      <c r="BX85" s="348"/>
      <c r="BY85" s="348"/>
      <c r="BZ85" s="348"/>
      <c r="CA85" s="348"/>
      <c r="CB85" s="348"/>
      <c r="CC85" s="348"/>
      <c r="CD85" s="348"/>
      <c r="CE85" s="348"/>
      <c r="CF85" s="348"/>
      <c r="CG85" s="348"/>
      <c r="CH85" s="348"/>
      <c r="CI85" s="348"/>
      <c r="CJ85" s="348"/>
      <c r="CK85" s="348"/>
      <c r="CL85" s="348"/>
      <c r="CM85" s="348"/>
      <c r="CN85" s="348"/>
      <c r="CO85" s="348"/>
      <c r="CP85" s="348"/>
      <c r="CQ85" s="348"/>
      <c r="CR85" s="348"/>
      <c r="CS85" s="348"/>
      <c r="CT85" s="348"/>
      <c r="CU85" s="348"/>
      <c r="CV85" s="348"/>
      <c r="CW85" s="348"/>
      <c r="CX85" s="348"/>
      <c r="CY85" s="348"/>
      <c r="CZ85" s="348"/>
      <c r="DA85" s="348"/>
      <c r="DB85" s="348"/>
      <c r="DC85" s="348"/>
      <c r="DD85" s="348"/>
      <c r="DE85" s="348"/>
      <c r="DF85" s="348"/>
      <c r="DG85" s="348"/>
      <c r="DH85" s="348"/>
      <c r="DI85" s="348"/>
      <c r="DJ85" s="348"/>
      <c r="DK85" s="348"/>
      <c r="DL85" s="348"/>
      <c r="DM85" s="348"/>
      <c r="DN85" s="348"/>
      <c r="DO85" s="348"/>
      <c r="DP85" s="348"/>
      <c r="DQ85" s="348"/>
      <c r="DR85" s="348"/>
      <c r="DS85" s="348"/>
      <c r="DT85" s="348"/>
      <c r="DU85" s="348"/>
      <c r="DV85" s="348"/>
      <c r="DW85" s="348"/>
      <c r="DX85" s="348"/>
      <c r="DY85" s="348"/>
      <c r="DZ85" s="348"/>
      <c r="EA85" s="348"/>
      <c r="EB85" s="348"/>
      <c r="EC85" s="348"/>
      <c r="ED85" s="348"/>
      <c r="EE85" s="348"/>
      <c r="EF85" s="348"/>
      <c r="EG85" s="348"/>
      <c r="EH85" s="348"/>
      <c r="EI85" s="348"/>
      <c r="EJ85" s="348"/>
      <c r="EK85" s="348"/>
      <c r="EL85" s="348"/>
      <c r="EM85" s="348"/>
      <c r="EN85" s="348"/>
      <c r="EO85" s="348"/>
      <c r="EP85" s="348"/>
      <c r="EQ85" s="348"/>
      <c r="ER85" s="348"/>
      <c r="ES85" s="348"/>
      <c r="ET85" s="348"/>
      <c r="EU85" s="348"/>
      <c r="EV85" s="348"/>
      <c r="EW85" s="348"/>
      <c r="EX85" s="348"/>
      <c r="EY85" s="348"/>
      <c r="EZ85" s="348"/>
      <c r="FA85" s="348"/>
      <c r="FB85" s="348"/>
      <c r="FC85" s="348"/>
      <c r="FD85" s="348"/>
      <c r="FE85" s="348"/>
      <c r="FF85" s="348"/>
      <c r="FG85" s="348"/>
      <c r="FH85" s="348"/>
      <c r="FI85" s="348"/>
      <c r="FJ85" s="348"/>
      <c r="FK85" s="348"/>
      <c r="FL85" s="348"/>
      <c r="FM85" s="348"/>
      <c r="FN85" s="348"/>
      <c r="FO85" s="348"/>
      <c r="FP85" s="348"/>
      <c r="FQ85" s="348"/>
      <c r="FR85" s="348"/>
      <c r="FS85" s="348"/>
      <c r="FT85" s="348"/>
      <c r="FU85" s="348"/>
      <c r="FV85" s="348"/>
      <c r="FW85" s="348"/>
      <c r="FX85" s="348"/>
      <c r="FY85" s="348"/>
      <c r="FZ85" s="348"/>
      <c r="GA85" s="348"/>
      <c r="GB85" s="348"/>
      <c r="GC85" s="348"/>
      <c r="GD85" s="348"/>
      <c r="GE85" s="348"/>
      <c r="GF85" s="348"/>
      <c r="GG85" s="348"/>
      <c r="GH85" s="348"/>
      <c r="GI85" s="348"/>
      <c r="GJ85" s="348"/>
      <c r="GK85" s="348"/>
      <c r="GL85" s="348"/>
      <c r="GM85" s="348"/>
      <c r="GN85" s="348"/>
      <c r="GO85" s="348"/>
      <c r="GP85" s="348"/>
      <c r="GQ85" s="348"/>
      <c r="GR85" s="348"/>
      <c r="GS85" s="348"/>
      <c r="GT85" s="348"/>
      <c r="GU85" s="348"/>
      <c r="GV85" s="348"/>
      <c r="GW85" s="348"/>
      <c r="GX85" s="348"/>
      <c r="GY85" s="348"/>
      <c r="GZ85" s="348"/>
      <c r="HA85" s="348"/>
      <c r="HB85" s="348"/>
      <c r="HC85" s="348"/>
      <c r="HD85" s="348"/>
      <c r="HE85" s="348"/>
      <c r="HF85" s="348"/>
      <c r="HG85" s="348"/>
      <c r="HH85" s="348"/>
      <c r="HI85" s="348"/>
      <c r="HJ85" s="348"/>
      <c r="HK85" s="348"/>
      <c r="HL85" s="348"/>
      <c r="HM85" s="348"/>
      <c r="HN85" s="348"/>
      <c r="HO85" s="348"/>
      <c r="HP85" s="348"/>
      <c r="HQ85" s="348"/>
      <c r="HR85" s="348"/>
      <c r="HS85" s="348"/>
      <c r="HT85" s="348"/>
      <c r="HU85" s="348"/>
      <c r="HV85" s="348"/>
      <c r="HW85" s="348"/>
      <c r="HX85" s="348"/>
      <c r="HY85" s="348"/>
      <c r="HZ85" s="348"/>
      <c r="IA85" s="348"/>
      <c r="IB85" s="348"/>
      <c r="IC85" s="348"/>
      <c r="ID85" s="348"/>
      <c r="IE85" s="348"/>
      <c r="IF85" s="348"/>
      <c r="IG85" s="348"/>
      <c r="IH85" s="348"/>
      <c r="II85" s="348"/>
      <c r="IJ85" s="348"/>
      <c r="IK85" s="348"/>
      <c r="IL85" s="348"/>
      <c r="IM85" s="348"/>
      <c r="IN85" s="348"/>
      <c r="IO85" s="348"/>
      <c r="IP85" s="348"/>
      <c r="IQ85" s="348"/>
      <c r="IR85" s="348"/>
      <c r="IS85" s="348"/>
      <c r="IT85" s="348"/>
      <c r="IU85" s="348"/>
      <c r="IV85" s="348"/>
    </row>
    <row r="86" spans="1:256" s="352" customFormat="1" ht="15" customHeight="1">
      <c r="A86" s="348"/>
      <c r="B86" s="348"/>
      <c r="C86" s="348"/>
      <c r="D86" s="348"/>
      <c r="E86" s="348"/>
      <c r="F86" s="348"/>
      <c r="G86" s="348"/>
      <c r="H86" s="348"/>
      <c r="I86" s="348"/>
      <c r="J86" s="348"/>
      <c r="K86" s="348"/>
      <c r="L86" s="348"/>
      <c r="M86" s="348"/>
      <c r="N86" s="348"/>
      <c r="O86" s="348"/>
      <c r="P86" s="348"/>
      <c r="Q86" s="348"/>
      <c r="R86" s="348"/>
      <c r="S86" s="348"/>
      <c r="T86" s="348"/>
      <c r="U86" s="348"/>
      <c r="V86" s="348"/>
      <c r="W86" s="348"/>
      <c r="X86" s="348"/>
      <c r="Y86" s="348"/>
      <c r="Z86" s="348"/>
      <c r="AA86" s="348"/>
      <c r="AB86" s="348"/>
      <c r="AC86" s="348"/>
      <c r="AD86" s="348"/>
      <c r="AE86" s="348"/>
      <c r="AF86" s="348"/>
      <c r="AG86" s="348"/>
      <c r="AH86" s="348"/>
      <c r="AI86" s="348"/>
      <c r="AJ86" s="348"/>
      <c r="AK86" s="348"/>
      <c r="AL86" s="348"/>
      <c r="AM86" s="348"/>
      <c r="AN86" s="348"/>
      <c r="AO86" s="348"/>
      <c r="AP86" s="348"/>
      <c r="AQ86" s="348"/>
      <c r="AR86" s="348"/>
      <c r="AS86" s="348"/>
      <c r="AT86" s="348"/>
      <c r="AU86" s="348"/>
      <c r="AV86" s="348"/>
      <c r="AW86" s="348"/>
      <c r="AX86" s="348"/>
      <c r="AY86" s="348"/>
      <c r="AZ86" s="348"/>
      <c r="BA86" s="348"/>
      <c r="BB86" s="348"/>
      <c r="BC86" s="348"/>
      <c r="BD86" s="348"/>
      <c r="BE86" s="348"/>
      <c r="BF86" s="348"/>
      <c r="BG86" s="348"/>
      <c r="BH86" s="348"/>
      <c r="BI86" s="348"/>
      <c r="BJ86" s="348"/>
      <c r="BK86" s="348"/>
      <c r="BL86" s="348"/>
      <c r="BM86" s="348"/>
      <c r="BN86" s="348"/>
      <c r="BO86" s="348"/>
      <c r="BP86" s="348"/>
      <c r="BQ86" s="348"/>
      <c r="BR86" s="348"/>
      <c r="BS86" s="348"/>
      <c r="BT86" s="348"/>
      <c r="BU86" s="348"/>
      <c r="BV86" s="348"/>
      <c r="BW86" s="348"/>
      <c r="BX86" s="348"/>
      <c r="BY86" s="348"/>
      <c r="BZ86" s="348"/>
      <c r="CA86" s="348"/>
      <c r="CB86" s="348"/>
      <c r="CC86" s="348"/>
      <c r="CD86" s="348"/>
      <c r="CE86" s="348"/>
      <c r="CF86" s="348"/>
      <c r="CG86" s="348"/>
      <c r="CH86" s="348"/>
      <c r="CI86" s="348"/>
      <c r="CJ86" s="348"/>
      <c r="CK86" s="348"/>
      <c r="CL86" s="348"/>
      <c r="CM86" s="348"/>
      <c r="CN86" s="348"/>
      <c r="CO86" s="348"/>
      <c r="CP86" s="348"/>
      <c r="CQ86" s="348"/>
      <c r="CR86" s="348"/>
      <c r="CS86" s="348"/>
      <c r="CT86" s="348"/>
      <c r="CU86" s="348"/>
      <c r="CV86" s="348"/>
      <c r="CW86" s="348"/>
      <c r="CX86" s="348"/>
      <c r="CY86" s="348"/>
      <c r="CZ86" s="348"/>
      <c r="DA86" s="348"/>
      <c r="DB86" s="348"/>
      <c r="DC86" s="348"/>
      <c r="DD86" s="348"/>
      <c r="DE86" s="348"/>
      <c r="DF86" s="348"/>
      <c r="DG86" s="348"/>
      <c r="DH86" s="348"/>
      <c r="DI86" s="348"/>
      <c r="DJ86" s="348"/>
      <c r="DK86" s="348"/>
      <c r="DL86" s="348"/>
      <c r="DM86" s="348"/>
      <c r="DN86" s="348"/>
      <c r="DO86" s="348"/>
      <c r="DP86" s="348"/>
      <c r="DQ86" s="348"/>
      <c r="DR86" s="348"/>
      <c r="DS86" s="348"/>
      <c r="DT86" s="348"/>
      <c r="DU86" s="348"/>
      <c r="DV86" s="348"/>
      <c r="DW86" s="348"/>
      <c r="DX86" s="348"/>
      <c r="DY86" s="348"/>
      <c r="DZ86" s="348"/>
      <c r="EA86" s="348"/>
      <c r="EB86" s="348"/>
      <c r="EC86" s="348"/>
      <c r="ED86" s="348"/>
      <c r="EE86" s="348"/>
      <c r="EF86" s="348"/>
      <c r="EG86" s="348"/>
      <c r="EH86" s="348"/>
      <c r="EI86" s="348"/>
      <c r="EJ86" s="348"/>
      <c r="EK86" s="348"/>
      <c r="EL86" s="348"/>
      <c r="EM86" s="348"/>
      <c r="EN86" s="348"/>
      <c r="EO86" s="348"/>
      <c r="EP86" s="348"/>
      <c r="EQ86" s="348"/>
      <c r="ER86" s="348"/>
      <c r="ES86" s="348"/>
      <c r="ET86" s="348"/>
      <c r="EU86" s="348"/>
      <c r="EV86" s="348"/>
      <c r="EW86" s="348"/>
      <c r="EX86" s="348"/>
      <c r="EY86" s="348"/>
      <c r="EZ86" s="348"/>
      <c r="FA86" s="348"/>
      <c r="FB86" s="348"/>
      <c r="FC86" s="348"/>
      <c r="FD86" s="348"/>
      <c r="FE86" s="348"/>
      <c r="FF86" s="348"/>
      <c r="FG86" s="348"/>
      <c r="FH86" s="348"/>
      <c r="FI86" s="348"/>
      <c r="FJ86" s="348"/>
      <c r="FK86" s="348"/>
      <c r="FL86" s="348"/>
      <c r="FM86" s="348"/>
      <c r="FN86" s="348"/>
      <c r="FO86" s="348"/>
      <c r="FP86" s="348"/>
      <c r="FQ86" s="348"/>
      <c r="FR86" s="348"/>
      <c r="FS86" s="348"/>
      <c r="FT86" s="348"/>
      <c r="FU86" s="348"/>
      <c r="FV86" s="348"/>
      <c r="FW86" s="348"/>
      <c r="FX86" s="348"/>
      <c r="FY86" s="348"/>
      <c r="FZ86" s="348"/>
      <c r="GA86" s="348"/>
      <c r="GB86" s="348"/>
      <c r="GC86" s="348"/>
      <c r="GD86" s="348"/>
      <c r="GE86" s="348"/>
      <c r="GF86" s="348"/>
      <c r="GG86" s="348"/>
      <c r="GH86" s="348"/>
      <c r="GI86" s="348"/>
      <c r="GJ86" s="348"/>
      <c r="GK86" s="348"/>
      <c r="GL86" s="348"/>
      <c r="GM86" s="348"/>
      <c r="GN86" s="348"/>
      <c r="GO86" s="348"/>
      <c r="GP86" s="348"/>
      <c r="GQ86" s="348"/>
      <c r="GR86" s="348"/>
      <c r="GS86" s="348"/>
      <c r="GT86" s="348"/>
      <c r="GU86" s="348"/>
      <c r="GV86" s="348"/>
      <c r="GW86" s="348"/>
      <c r="GX86" s="348"/>
      <c r="GY86" s="348"/>
      <c r="GZ86" s="348"/>
      <c r="HA86" s="348"/>
      <c r="HB86" s="348"/>
      <c r="HC86" s="348"/>
      <c r="HD86" s="348"/>
      <c r="HE86" s="348"/>
      <c r="HF86" s="348"/>
      <c r="HG86" s="348"/>
      <c r="HH86" s="348"/>
      <c r="HI86" s="348"/>
      <c r="HJ86" s="348"/>
      <c r="HK86" s="348"/>
      <c r="HL86" s="348"/>
      <c r="HM86" s="348"/>
      <c r="HN86" s="348"/>
      <c r="HO86" s="348"/>
      <c r="HP86" s="348"/>
      <c r="HQ86" s="348"/>
      <c r="HR86" s="348"/>
      <c r="HS86" s="348"/>
      <c r="HT86" s="348"/>
      <c r="HU86" s="348"/>
      <c r="HV86" s="348"/>
      <c r="HW86" s="348"/>
      <c r="HX86" s="348"/>
      <c r="HY86" s="348"/>
      <c r="HZ86" s="348"/>
      <c r="IA86" s="348"/>
      <c r="IB86" s="348"/>
      <c r="IC86" s="348"/>
      <c r="ID86" s="348"/>
      <c r="IE86" s="348"/>
      <c r="IF86" s="348"/>
      <c r="IG86" s="348"/>
      <c r="IH86" s="348"/>
      <c r="II86" s="348"/>
      <c r="IJ86" s="348"/>
      <c r="IK86" s="348"/>
      <c r="IL86" s="348"/>
      <c r="IM86" s="348"/>
      <c r="IN86" s="348"/>
      <c r="IO86" s="348"/>
      <c r="IP86" s="348"/>
      <c r="IQ86" s="348"/>
      <c r="IR86" s="348"/>
      <c r="IS86" s="348"/>
      <c r="IT86" s="348"/>
      <c r="IU86" s="348"/>
      <c r="IV86" s="348"/>
    </row>
    <row r="87" spans="1:256" s="352" customFormat="1" ht="15" customHeight="1">
      <c r="A87" s="348"/>
      <c r="B87" s="348"/>
      <c r="C87" s="348"/>
      <c r="D87" s="348"/>
      <c r="E87" s="348"/>
      <c r="F87" s="348"/>
      <c r="G87" s="348"/>
      <c r="H87" s="348"/>
      <c r="I87" s="348"/>
      <c r="J87" s="348"/>
      <c r="K87" s="348"/>
      <c r="L87" s="348"/>
      <c r="M87" s="348"/>
      <c r="N87" s="348"/>
      <c r="O87" s="348"/>
      <c r="P87" s="348"/>
      <c r="Q87" s="348"/>
      <c r="R87" s="348"/>
      <c r="S87" s="348"/>
      <c r="T87" s="348"/>
      <c r="U87" s="348"/>
      <c r="V87" s="348"/>
      <c r="W87" s="348"/>
      <c r="X87" s="348"/>
      <c r="Y87" s="348"/>
      <c r="Z87" s="348"/>
      <c r="AA87" s="348"/>
      <c r="AB87" s="348"/>
      <c r="AC87" s="348"/>
      <c r="AD87" s="348"/>
      <c r="AE87" s="348"/>
      <c r="AF87" s="348"/>
      <c r="AG87" s="348"/>
      <c r="AH87" s="348"/>
      <c r="AI87" s="348"/>
      <c r="AJ87" s="348"/>
      <c r="AK87" s="348"/>
      <c r="AL87" s="348"/>
      <c r="AM87" s="348"/>
      <c r="AN87" s="348"/>
      <c r="AO87" s="348"/>
      <c r="AP87" s="348"/>
      <c r="AQ87" s="348"/>
      <c r="AR87" s="348"/>
      <c r="AS87" s="348"/>
      <c r="AT87" s="348"/>
      <c r="AU87" s="348"/>
      <c r="AV87" s="348"/>
      <c r="AW87" s="348"/>
      <c r="AX87" s="348"/>
      <c r="AY87" s="348"/>
      <c r="AZ87" s="348"/>
      <c r="BA87" s="348"/>
      <c r="BB87" s="348"/>
      <c r="BC87" s="348"/>
      <c r="BD87" s="348"/>
      <c r="BE87" s="348"/>
      <c r="BF87" s="348"/>
      <c r="BG87" s="348"/>
      <c r="BH87" s="348"/>
      <c r="BI87" s="348"/>
      <c r="BJ87" s="348"/>
      <c r="BK87" s="348"/>
      <c r="BL87" s="348"/>
      <c r="BM87" s="348"/>
      <c r="BN87" s="348"/>
      <c r="BO87" s="348"/>
      <c r="BP87" s="348"/>
      <c r="BQ87" s="348"/>
      <c r="BR87" s="348"/>
      <c r="BS87" s="348"/>
      <c r="BT87" s="348"/>
      <c r="BU87" s="348"/>
      <c r="BV87" s="348"/>
      <c r="BW87" s="348"/>
      <c r="BX87" s="348"/>
      <c r="BY87" s="348"/>
      <c r="BZ87" s="348"/>
      <c r="CA87" s="348"/>
      <c r="CB87" s="348"/>
      <c r="CC87" s="348"/>
      <c r="CD87" s="348"/>
      <c r="CE87" s="348"/>
      <c r="CF87" s="348"/>
      <c r="CG87" s="348"/>
      <c r="CH87" s="348"/>
      <c r="CI87" s="348"/>
      <c r="CJ87" s="348"/>
      <c r="CK87" s="348"/>
      <c r="CL87" s="348"/>
      <c r="CM87" s="348"/>
      <c r="CN87" s="348"/>
      <c r="CO87" s="348"/>
      <c r="CP87" s="348"/>
      <c r="CQ87" s="348"/>
      <c r="CR87" s="348"/>
      <c r="CS87" s="348"/>
      <c r="CT87" s="348"/>
      <c r="CU87" s="348"/>
      <c r="CV87" s="348"/>
      <c r="CW87" s="348"/>
      <c r="CX87" s="348"/>
      <c r="CY87" s="348"/>
      <c r="CZ87" s="348"/>
      <c r="DA87" s="348"/>
      <c r="DB87" s="348"/>
      <c r="DC87" s="348"/>
      <c r="DD87" s="348"/>
      <c r="DE87" s="348"/>
      <c r="DF87" s="348"/>
      <c r="DG87" s="348"/>
      <c r="DH87" s="348"/>
      <c r="DI87" s="348"/>
      <c r="DJ87" s="348"/>
      <c r="DK87" s="348"/>
      <c r="DL87" s="348"/>
      <c r="DM87" s="348"/>
      <c r="DN87" s="348"/>
      <c r="DO87" s="348"/>
      <c r="DP87" s="348"/>
      <c r="DQ87" s="348"/>
      <c r="DR87" s="348"/>
      <c r="DS87" s="348"/>
      <c r="DT87" s="348"/>
      <c r="DU87" s="348"/>
      <c r="DV87" s="348"/>
      <c r="DW87" s="348"/>
      <c r="DX87" s="348"/>
      <c r="DY87" s="348"/>
      <c r="DZ87" s="348"/>
      <c r="EA87" s="348"/>
      <c r="EB87" s="348"/>
      <c r="EC87" s="348"/>
      <c r="ED87" s="348"/>
      <c r="EE87" s="348"/>
      <c r="EF87" s="348"/>
      <c r="EG87" s="348"/>
      <c r="EH87" s="348"/>
      <c r="EI87" s="348"/>
      <c r="EJ87" s="348"/>
      <c r="EK87" s="348"/>
      <c r="EL87" s="348"/>
      <c r="EM87" s="348"/>
      <c r="EN87" s="348"/>
      <c r="EO87" s="348"/>
      <c r="EP87" s="348"/>
      <c r="EQ87" s="348"/>
      <c r="ER87" s="348"/>
      <c r="ES87" s="348"/>
      <c r="ET87" s="348"/>
      <c r="EU87" s="348"/>
      <c r="EV87" s="348"/>
      <c r="EW87" s="348"/>
      <c r="EX87" s="348"/>
      <c r="EY87" s="348"/>
      <c r="EZ87" s="348"/>
      <c r="FA87" s="348"/>
      <c r="FB87" s="348"/>
      <c r="FC87" s="348"/>
      <c r="FD87" s="348"/>
      <c r="FE87" s="348"/>
      <c r="FF87" s="348"/>
      <c r="FG87" s="348"/>
      <c r="FH87" s="348"/>
      <c r="FI87" s="348"/>
      <c r="FJ87" s="348"/>
      <c r="FK87" s="348"/>
      <c r="FL87" s="348"/>
      <c r="FM87" s="348"/>
      <c r="FN87" s="348"/>
      <c r="FO87" s="348"/>
      <c r="FP87" s="348"/>
      <c r="FQ87" s="348"/>
      <c r="FR87" s="348"/>
      <c r="FS87" s="348"/>
      <c r="FT87" s="348"/>
      <c r="FU87" s="348"/>
      <c r="FV87" s="348"/>
      <c r="FW87" s="348"/>
      <c r="FX87" s="348"/>
      <c r="FY87" s="348"/>
      <c r="FZ87" s="348"/>
      <c r="GA87" s="348"/>
      <c r="GB87" s="348"/>
      <c r="GC87" s="348"/>
      <c r="GD87" s="348"/>
      <c r="GE87" s="348"/>
      <c r="GF87" s="348"/>
      <c r="GG87" s="348"/>
      <c r="GH87" s="348"/>
      <c r="GI87" s="348"/>
      <c r="GJ87" s="348"/>
      <c r="GK87" s="348"/>
      <c r="GL87" s="348"/>
      <c r="GM87" s="348"/>
      <c r="GN87" s="348"/>
      <c r="GO87" s="348"/>
      <c r="GP87" s="348"/>
      <c r="GQ87" s="348"/>
      <c r="GR87" s="348"/>
      <c r="GS87" s="348"/>
      <c r="GT87" s="348"/>
      <c r="GU87" s="348"/>
      <c r="GV87" s="348"/>
      <c r="GW87" s="348"/>
      <c r="GX87" s="348"/>
      <c r="GY87" s="348"/>
      <c r="GZ87" s="348"/>
      <c r="HA87" s="348"/>
      <c r="HB87" s="348"/>
      <c r="HC87" s="348"/>
      <c r="HD87" s="348"/>
      <c r="HE87" s="348"/>
      <c r="HF87" s="348"/>
      <c r="HG87" s="348"/>
      <c r="HH87" s="348"/>
      <c r="HI87" s="348"/>
      <c r="HJ87" s="348"/>
      <c r="HK87" s="348"/>
      <c r="HL87" s="348"/>
      <c r="HM87" s="348"/>
      <c r="HN87" s="348"/>
      <c r="HO87" s="348"/>
      <c r="HP87" s="348"/>
      <c r="HQ87" s="348"/>
      <c r="HR87" s="348"/>
      <c r="HS87" s="348"/>
      <c r="HT87" s="348"/>
      <c r="HU87" s="348"/>
      <c r="HV87" s="348"/>
      <c r="HW87" s="348"/>
      <c r="HX87" s="348"/>
      <c r="HY87" s="348"/>
      <c r="HZ87" s="348"/>
      <c r="IA87" s="348"/>
      <c r="IB87" s="348"/>
      <c r="IC87" s="348"/>
      <c r="ID87" s="348"/>
      <c r="IE87" s="348"/>
      <c r="IF87" s="348"/>
      <c r="IG87" s="348"/>
      <c r="IH87" s="348"/>
      <c r="II87" s="348"/>
      <c r="IJ87" s="348"/>
      <c r="IK87" s="348"/>
      <c r="IL87" s="348"/>
      <c r="IM87" s="348"/>
      <c r="IN87" s="348"/>
      <c r="IO87" s="348"/>
      <c r="IP87" s="348"/>
      <c r="IQ87" s="348"/>
      <c r="IR87" s="348"/>
      <c r="IS87" s="348"/>
      <c r="IT87" s="348"/>
      <c r="IU87" s="348"/>
      <c r="IV87" s="348"/>
    </row>
    <row r="88" spans="1:256" s="352" customFormat="1" ht="15" customHeight="1">
      <c r="A88" s="348"/>
      <c r="B88" s="348"/>
      <c r="C88" s="348"/>
      <c r="D88" s="348"/>
      <c r="E88" s="348"/>
      <c r="F88" s="348"/>
      <c r="G88" s="348"/>
      <c r="H88" s="348"/>
      <c r="I88" s="348"/>
      <c r="J88" s="348"/>
      <c r="K88" s="348"/>
      <c r="L88" s="348"/>
      <c r="M88" s="348"/>
      <c r="N88" s="348"/>
      <c r="O88" s="348"/>
      <c r="P88" s="348"/>
      <c r="Q88" s="348"/>
      <c r="R88" s="348"/>
      <c r="S88" s="348"/>
      <c r="T88" s="348"/>
      <c r="U88" s="348"/>
      <c r="V88" s="348"/>
      <c r="W88" s="348"/>
      <c r="X88" s="348"/>
      <c r="Y88" s="348"/>
      <c r="Z88" s="348"/>
      <c r="AA88" s="348"/>
      <c r="AB88" s="348"/>
      <c r="AC88" s="348"/>
      <c r="AD88" s="348"/>
      <c r="AE88" s="348"/>
      <c r="AF88" s="348"/>
      <c r="AG88" s="348"/>
      <c r="AH88" s="348"/>
      <c r="AI88" s="348"/>
      <c r="AJ88" s="348"/>
      <c r="AK88" s="348"/>
      <c r="AL88" s="348"/>
      <c r="AM88" s="348"/>
      <c r="AN88" s="348"/>
      <c r="AO88" s="348"/>
      <c r="AP88" s="348"/>
      <c r="AQ88" s="348"/>
      <c r="AR88" s="348"/>
      <c r="AS88" s="348"/>
      <c r="AT88" s="348"/>
      <c r="AU88" s="348"/>
      <c r="AV88" s="348"/>
      <c r="AW88" s="348"/>
      <c r="AX88" s="348"/>
      <c r="AY88" s="348"/>
      <c r="AZ88" s="348"/>
      <c r="BA88" s="348"/>
      <c r="BB88" s="348"/>
      <c r="BC88" s="348"/>
      <c r="BD88" s="348"/>
      <c r="BE88" s="348"/>
      <c r="BF88" s="348"/>
      <c r="BG88" s="348"/>
      <c r="BH88" s="348"/>
      <c r="BI88" s="348"/>
      <c r="BJ88" s="348"/>
      <c r="BK88" s="348"/>
      <c r="BL88" s="348"/>
      <c r="BM88" s="348"/>
      <c r="BN88" s="348"/>
      <c r="BO88" s="348"/>
      <c r="BP88" s="348"/>
      <c r="BQ88" s="348"/>
      <c r="BR88" s="348"/>
      <c r="BS88" s="348"/>
      <c r="BT88" s="348"/>
      <c r="BU88" s="348"/>
      <c r="BV88" s="348"/>
      <c r="BW88" s="348"/>
      <c r="BX88" s="348"/>
      <c r="BY88" s="348"/>
      <c r="BZ88" s="348"/>
      <c r="CA88" s="348"/>
      <c r="CB88" s="348"/>
      <c r="CC88" s="348"/>
      <c r="CD88" s="348"/>
      <c r="CE88" s="348"/>
      <c r="CF88" s="348"/>
      <c r="CG88" s="348"/>
      <c r="CH88" s="348"/>
      <c r="CI88" s="348"/>
      <c r="CJ88" s="348"/>
      <c r="CK88" s="348"/>
      <c r="CL88" s="348"/>
      <c r="CM88" s="348"/>
      <c r="CN88" s="348"/>
      <c r="CO88" s="348"/>
      <c r="CP88" s="348"/>
      <c r="CQ88" s="348"/>
      <c r="CR88" s="348"/>
      <c r="CS88" s="348"/>
      <c r="CT88" s="348"/>
      <c r="CU88" s="348"/>
      <c r="CV88" s="348"/>
      <c r="CW88" s="348"/>
      <c r="CX88" s="348"/>
      <c r="CY88" s="348"/>
      <c r="CZ88" s="348"/>
      <c r="DA88" s="348"/>
      <c r="DB88" s="348"/>
      <c r="DC88" s="348"/>
      <c r="DD88" s="348"/>
      <c r="DE88" s="348"/>
      <c r="DF88" s="348"/>
      <c r="DG88" s="348"/>
      <c r="DH88" s="348"/>
      <c r="DI88" s="348"/>
      <c r="DJ88" s="348"/>
      <c r="DK88" s="348"/>
      <c r="DL88" s="348"/>
      <c r="DM88" s="348"/>
      <c r="DN88" s="348"/>
      <c r="DO88" s="348"/>
      <c r="DP88" s="348"/>
      <c r="DQ88" s="348"/>
      <c r="DR88" s="348"/>
      <c r="DS88" s="348"/>
      <c r="DT88" s="348"/>
      <c r="DU88" s="348"/>
      <c r="DV88" s="348"/>
      <c r="DW88" s="348"/>
      <c r="DX88" s="348"/>
      <c r="DY88" s="348"/>
      <c r="DZ88" s="348"/>
      <c r="EA88" s="348"/>
      <c r="EB88" s="348"/>
      <c r="EC88" s="348"/>
      <c r="ED88" s="348"/>
      <c r="EE88" s="348"/>
      <c r="EF88" s="348"/>
      <c r="EG88" s="348"/>
      <c r="EH88" s="348"/>
      <c r="EI88" s="348"/>
      <c r="EJ88" s="348"/>
      <c r="EK88" s="348"/>
      <c r="EL88" s="348"/>
      <c r="EM88" s="348"/>
      <c r="EN88" s="348"/>
      <c r="EO88" s="348"/>
      <c r="EP88" s="348"/>
      <c r="EQ88" s="348"/>
      <c r="ER88" s="348"/>
      <c r="ES88" s="348"/>
      <c r="ET88" s="348"/>
      <c r="EU88" s="348"/>
      <c r="EV88" s="348"/>
      <c r="EW88" s="348"/>
      <c r="EX88" s="348"/>
      <c r="EY88" s="348"/>
      <c r="EZ88" s="348"/>
      <c r="FA88" s="348"/>
      <c r="FB88" s="348"/>
      <c r="FC88" s="348"/>
      <c r="FD88" s="348"/>
      <c r="FE88" s="348"/>
      <c r="FF88" s="348"/>
      <c r="FG88" s="348"/>
      <c r="FH88" s="348"/>
      <c r="FI88" s="348"/>
      <c r="FJ88" s="348"/>
      <c r="FK88" s="348"/>
      <c r="FL88" s="348"/>
      <c r="FM88" s="348"/>
      <c r="FN88" s="348"/>
      <c r="FO88" s="348"/>
      <c r="FP88" s="348"/>
      <c r="FQ88" s="348"/>
      <c r="FR88" s="348"/>
      <c r="FS88" s="348"/>
      <c r="FT88" s="348"/>
      <c r="FU88" s="348"/>
      <c r="FV88" s="348"/>
      <c r="FW88" s="348"/>
      <c r="FX88" s="348"/>
      <c r="FY88" s="348"/>
      <c r="FZ88" s="348"/>
      <c r="GA88" s="348"/>
      <c r="GB88" s="348"/>
      <c r="GC88" s="348"/>
      <c r="GD88" s="348"/>
      <c r="GE88" s="348"/>
      <c r="GF88" s="348"/>
      <c r="GG88" s="348"/>
      <c r="GH88" s="348"/>
      <c r="GI88" s="348"/>
      <c r="GJ88" s="348"/>
      <c r="GK88" s="348"/>
      <c r="GL88" s="348"/>
      <c r="GM88" s="348"/>
      <c r="GN88" s="348"/>
      <c r="GO88" s="348"/>
      <c r="GP88" s="348"/>
      <c r="GQ88" s="348"/>
      <c r="GR88" s="348"/>
      <c r="GS88" s="348"/>
      <c r="GT88" s="348"/>
      <c r="GU88" s="348"/>
      <c r="GV88" s="348"/>
      <c r="GW88" s="348"/>
      <c r="GX88" s="348"/>
      <c r="GY88" s="348"/>
      <c r="GZ88" s="348"/>
      <c r="HA88" s="348"/>
      <c r="HB88" s="348"/>
      <c r="HC88" s="348"/>
      <c r="HD88" s="348"/>
      <c r="HE88" s="348"/>
      <c r="HF88" s="348"/>
      <c r="HG88" s="348"/>
      <c r="HH88" s="348"/>
      <c r="HI88" s="348"/>
      <c r="HJ88" s="348"/>
      <c r="HK88" s="348"/>
      <c r="HL88" s="348"/>
      <c r="HM88" s="348"/>
      <c r="HN88" s="348"/>
      <c r="HO88" s="348"/>
      <c r="HP88" s="348"/>
      <c r="HQ88" s="348"/>
      <c r="HR88" s="348"/>
      <c r="HS88" s="348"/>
      <c r="HT88" s="348"/>
      <c r="HU88" s="348"/>
      <c r="HV88" s="348"/>
      <c r="HW88" s="348"/>
      <c r="HX88" s="348"/>
      <c r="HY88" s="348"/>
      <c r="HZ88" s="348"/>
      <c r="IA88" s="348"/>
      <c r="IB88" s="348"/>
      <c r="IC88" s="348"/>
      <c r="ID88" s="348"/>
      <c r="IE88" s="348"/>
      <c r="IF88" s="348"/>
      <c r="IG88" s="348"/>
      <c r="IH88" s="348"/>
      <c r="II88" s="348"/>
      <c r="IJ88" s="348"/>
      <c r="IK88" s="348"/>
      <c r="IL88" s="348"/>
      <c r="IM88" s="348"/>
      <c r="IN88" s="348"/>
      <c r="IO88" s="348"/>
      <c r="IP88" s="348"/>
      <c r="IQ88" s="348"/>
      <c r="IR88" s="348"/>
      <c r="IS88" s="348"/>
      <c r="IT88" s="348"/>
      <c r="IU88" s="348"/>
      <c r="IV88" s="348"/>
    </row>
    <row r="89" spans="1:256" s="352" customFormat="1" ht="15" customHeight="1">
      <c r="A89" s="348"/>
      <c r="B89" s="348"/>
      <c r="C89" s="348"/>
      <c r="D89" s="348"/>
      <c r="E89" s="348"/>
      <c r="F89" s="348"/>
      <c r="G89" s="348"/>
      <c r="H89" s="348"/>
      <c r="I89" s="348"/>
      <c r="J89" s="348"/>
      <c r="K89" s="348"/>
      <c r="L89" s="348"/>
      <c r="M89" s="348"/>
      <c r="N89" s="348"/>
      <c r="O89" s="348"/>
      <c r="P89" s="348"/>
      <c r="Q89" s="348"/>
      <c r="R89" s="348"/>
      <c r="S89" s="348"/>
      <c r="T89" s="348"/>
      <c r="U89" s="348"/>
      <c r="V89" s="348"/>
      <c r="W89" s="348"/>
      <c r="X89" s="348"/>
      <c r="Y89" s="348"/>
      <c r="Z89" s="348"/>
      <c r="AA89" s="348"/>
      <c r="AB89" s="348"/>
      <c r="AC89" s="348"/>
      <c r="AD89" s="348"/>
      <c r="AE89" s="348"/>
      <c r="AF89" s="348"/>
      <c r="AG89" s="348"/>
      <c r="AH89" s="348"/>
      <c r="AI89" s="348"/>
      <c r="AJ89" s="348"/>
      <c r="AK89" s="348"/>
      <c r="AL89" s="348"/>
      <c r="AM89" s="348"/>
      <c r="AN89" s="348"/>
      <c r="AO89" s="348"/>
      <c r="AP89" s="348"/>
      <c r="AQ89" s="348"/>
      <c r="AR89" s="348"/>
      <c r="AS89" s="348"/>
      <c r="AT89" s="348"/>
      <c r="AU89" s="348"/>
      <c r="AV89" s="348"/>
      <c r="AW89" s="348"/>
      <c r="AX89" s="348"/>
      <c r="AY89" s="348"/>
      <c r="AZ89" s="348"/>
      <c r="BA89" s="348"/>
      <c r="BB89" s="348"/>
      <c r="BC89" s="348"/>
      <c r="BD89" s="348"/>
      <c r="BE89" s="348"/>
      <c r="BF89" s="348"/>
      <c r="BG89" s="348"/>
      <c r="BH89" s="348"/>
      <c r="BI89" s="348"/>
      <c r="BJ89" s="348"/>
      <c r="BK89" s="348"/>
      <c r="BL89" s="348"/>
      <c r="BM89" s="348"/>
      <c r="BN89" s="348"/>
      <c r="BO89" s="348"/>
      <c r="BP89" s="348"/>
      <c r="BQ89" s="348"/>
      <c r="BR89" s="348"/>
      <c r="BS89" s="348"/>
      <c r="BT89" s="348"/>
      <c r="BU89" s="348"/>
      <c r="BV89" s="348"/>
      <c r="BW89" s="348"/>
      <c r="BX89" s="348"/>
      <c r="BY89" s="348"/>
      <c r="BZ89" s="348"/>
      <c r="CA89" s="348"/>
      <c r="CB89" s="348"/>
      <c r="CC89" s="348"/>
      <c r="CD89" s="348"/>
      <c r="CE89" s="348"/>
      <c r="CF89" s="348"/>
      <c r="CG89" s="348"/>
      <c r="CH89" s="348"/>
      <c r="CI89" s="348"/>
      <c r="CJ89" s="348"/>
      <c r="CK89" s="348"/>
      <c r="CL89" s="348"/>
      <c r="CM89" s="348"/>
      <c r="CN89" s="348"/>
      <c r="CO89" s="348"/>
      <c r="CP89" s="348"/>
      <c r="CQ89" s="348"/>
      <c r="CR89" s="348"/>
      <c r="CS89" s="348"/>
      <c r="CT89" s="348"/>
      <c r="CU89" s="348"/>
      <c r="CV89" s="348"/>
      <c r="CW89" s="348"/>
      <c r="CX89" s="348"/>
      <c r="CY89" s="348"/>
      <c r="CZ89" s="348"/>
      <c r="DA89" s="348"/>
      <c r="DB89" s="348"/>
      <c r="DC89" s="348"/>
      <c r="DD89" s="348"/>
      <c r="DE89" s="348"/>
      <c r="DF89" s="348"/>
      <c r="DG89" s="348"/>
      <c r="DH89" s="348"/>
      <c r="DI89" s="348"/>
      <c r="DJ89" s="348"/>
      <c r="DK89" s="348"/>
      <c r="DL89" s="348"/>
      <c r="DM89" s="348"/>
      <c r="DN89" s="348"/>
      <c r="DO89" s="348"/>
      <c r="DP89" s="348"/>
      <c r="DQ89" s="348"/>
      <c r="DR89" s="348"/>
      <c r="DS89" s="348"/>
      <c r="DT89" s="348"/>
      <c r="DU89" s="348"/>
      <c r="DV89" s="348"/>
      <c r="DW89" s="348"/>
      <c r="DX89" s="348"/>
      <c r="DY89" s="348"/>
      <c r="DZ89" s="348"/>
      <c r="EA89" s="348"/>
      <c r="EB89" s="348"/>
      <c r="EC89" s="348"/>
      <c r="ED89" s="348"/>
      <c r="EE89" s="348"/>
      <c r="EF89" s="348"/>
      <c r="EG89" s="348"/>
      <c r="EH89" s="348"/>
      <c r="EI89" s="348"/>
      <c r="EJ89" s="348"/>
      <c r="EK89" s="348"/>
      <c r="EL89" s="348"/>
      <c r="EM89" s="348"/>
      <c r="EN89" s="348"/>
      <c r="EO89" s="348"/>
      <c r="EP89" s="348"/>
      <c r="EQ89" s="348"/>
      <c r="ER89" s="348"/>
      <c r="ES89" s="348"/>
      <c r="ET89" s="348"/>
      <c r="EU89" s="348"/>
      <c r="EV89" s="348"/>
      <c r="EW89" s="348"/>
      <c r="EX89" s="348"/>
      <c r="EY89" s="348"/>
      <c r="EZ89" s="348"/>
      <c r="FA89" s="348"/>
      <c r="FB89" s="348"/>
      <c r="FC89" s="348"/>
      <c r="FD89" s="348"/>
      <c r="FE89" s="348"/>
      <c r="FF89" s="348"/>
      <c r="FG89" s="348"/>
      <c r="FH89" s="348"/>
      <c r="FI89" s="348"/>
      <c r="FJ89" s="348"/>
      <c r="FK89" s="348"/>
      <c r="FL89" s="348"/>
      <c r="FM89" s="348"/>
      <c r="FN89" s="348"/>
      <c r="FO89" s="348"/>
      <c r="FP89" s="348"/>
      <c r="FQ89" s="348"/>
      <c r="FR89" s="348"/>
      <c r="FS89" s="348"/>
      <c r="FT89" s="348"/>
      <c r="FU89" s="348"/>
      <c r="FV89" s="348"/>
      <c r="FW89" s="348"/>
      <c r="FX89" s="348"/>
      <c r="FY89" s="348"/>
      <c r="FZ89" s="348"/>
      <c r="GA89" s="348"/>
      <c r="GB89" s="348"/>
      <c r="GC89" s="348"/>
      <c r="GD89" s="348"/>
      <c r="GE89" s="348"/>
      <c r="GF89" s="348"/>
      <c r="GG89" s="348"/>
      <c r="GH89" s="348"/>
      <c r="GI89" s="348"/>
      <c r="GJ89" s="348"/>
      <c r="GK89" s="348"/>
      <c r="GL89" s="348"/>
      <c r="GM89" s="348"/>
      <c r="GN89" s="348"/>
      <c r="GO89" s="348"/>
      <c r="GP89" s="348"/>
      <c r="GQ89" s="348"/>
      <c r="GR89" s="348"/>
      <c r="GS89" s="348"/>
      <c r="GT89" s="348"/>
      <c r="GU89" s="348"/>
      <c r="GV89" s="348"/>
      <c r="GW89" s="348"/>
      <c r="GX89" s="348"/>
      <c r="GY89" s="348"/>
      <c r="GZ89" s="348"/>
      <c r="HA89" s="348"/>
      <c r="HB89" s="348"/>
      <c r="HC89" s="348"/>
      <c r="HD89" s="348"/>
      <c r="HE89" s="348"/>
      <c r="HF89" s="348"/>
      <c r="HG89" s="348"/>
      <c r="HH89" s="348"/>
      <c r="HI89" s="348"/>
      <c r="HJ89" s="348"/>
      <c r="HK89" s="348"/>
      <c r="HL89" s="348"/>
      <c r="HM89" s="348"/>
      <c r="HN89" s="348"/>
      <c r="HO89" s="348"/>
      <c r="HP89" s="348"/>
      <c r="HQ89" s="348"/>
      <c r="HR89" s="348"/>
      <c r="HS89" s="348"/>
      <c r="HT89" s="348"/>
      <c r="HU89" s="348"/>
      <c r="HV89" s="348"/>
      <c r="HW89" s="348"/>
      <c r="HX89" s="348"/>
      <c r="HY89" s="348"/>
      <c r="HZ89" s="348"/>
      <c r="IA89" s="348"/>
      <c r="IB89" s="348"/>
      <c r="IC89" s="348"/>
      <c r="ID89" s="348"/>
      <c r="IE89" s="348"/>
      <c r="IF89" s="348"/>
      <c r="IG89" s="348"/>
      <c r="IH89" s="348"/>
      <c r="II89" s="348"/>
      <c r="IJ89" s="348"/>
      <c r="IK89" s="348"/>
      <c r="IL89" s="348"/>
      <c r="IM89" s="348"/>
      <c r="IN89" s="348"/>
      <c r="IO89" s="348"/>
      <c r="IP89" s="348"/>
      <c r="IQ89" s="348"/>
      <c r="IR89" s="348"/>
      <c r="IS89" s="348"/>
      <c r="IT89" s="348"/>
      <c r="IU89" s="348"/>
      <c r="IV89" s="348"/>
    </row>
    <row r="90" spans="1:256" s="352" customFormat="1" ht="15" customHeight="1">
      <c r="A90" s="348"/>
      <c r="B90" s="348"/>
      <c r="C90" s="348"/>
      <c r="D90" s="348"/>
      <c r="E90" s="348"/>
      <c r="F90" s="348"/>
      <c r="G90" s="348"/>
      <c r="H90" s="348"/>
      <c r="I90" s="348"/>
      <c r="J90" s="348"/>
      <c r="K90" s="348"/>
      <c r="L90" s="348"/>
      <c r="M90" s="348"/>
      <c r="N90" s="348"/>
      <c r="O90" s="348"/>
      <c r="P90" s="348"/>
      <c r="Q90" s="348"/>
      <c r="R90" s="348"/>
      <c r="S90" s="348"/>
      <c r="T90" s="348"/>
      <c r="U90" s="348"/>
      <c r="V90" s="348"/>
      <c r="W90" s="348"/>
      <c r="X90" s="348"/>
      <c r="Y90" s="348"/>
      <c r="Z90" s="348"/>
      <c r="AA90" s="348"/>
      <c r="AB90" s="348"/>
      <c r="AC90" s="348"/>
      <c r="AD90" s="348"/>
      <c r="AE90" s="348"/>
      <c r="AF90" s="348"/>
      <c r="AG90" s="348"/>
      <c r="AH90" s="348"/>
      <c r="AI90" s="348"/>
      <c r="AJ90" s="348"/>
      <c r="AK90" s="348"/>
      <c r="AL90" s="348"/>
      <c r="AM90" s="348"/>
      <c r="AN90" s="348"/>
      <c r="AO90" s="348"/>
      <c r="AP90" s="348"/>
      <c r="AQ90" s="348"/>
      <c r="AR90" s="348"/>
      <c r="AS90" s="348"/>
      <c r="AT90" s="348"/>
      <c r="AU90" s="348"/>
      <c r="AV90" s="348"/>
      <c r="AW90" s="348"/>
      <c r="AX90" s="348"/>
      <c r="AY90" s="348"/>
      <c r="AZ90" s="348"/>
      <c r="BA90" s="348"/>
      <c r="BB90" s="348"/>
      <c r="BC90" s="348"/>
      <c r="BD90" s="348"/>
      <c r="BE90" s="348"/>
      <c r="BF90" s="348"/>
      <c r="BG90" s="348"/>
      <c r="BH90" s="348"/>
      <c r="BI90" s="348"/>
      <c r="BJ90" s="348"/>
      <c r="BK90" s="348"/>
      <c r="BL90" s="348"/>
      <c r="BM90" s="348"/>
      <c r="BN90" s="348"/>
      <c r="BO90" s="348"/>
      <c r="BP90" s="348"/>
      <c r="BQ90" s="348"/>
      <c r="BR90" s="348"/>
      <c r="BS90" s="348"/>
      <c r="BT90" s="348"/>
      <c r="BU90" s="348"/>
      <c r="BV90" s="348"/>
      <c r="BW90" s="348"/>
      <c r="BX90" s="348"/>
      <c r="BY90" s="348"/>
      <c r="BZ90" s="348"/>
      <c r="CA90" s="348"/>
      <c r="CB90" s="348"/>
      <c r="CC90" s="348"/>
      <c r="CD90" s="348"/>
      <c r="CE90" s="348"/>
      <c r="CF90" s="348"/>
      <c r="CG90" s="348"/>
      <c r="CH90" s="348"/>
      <c r="CI90" s="348"/>
      <c r="CJ90" s="348"/>
      <c r="CK90" s="348"/>
      <c r="CL90" s="348"/>
      <c r="CM90" s="348"/>
      <c r="CN90" s="348"/>
      <c r="CO90" s="348"/>
      <c r="CP90" s="348"/>
      <c r="CQ90" s="348"/>
      <c r="CR90" s="348"/>
      <c r="CS90" s="348"/>
      <c r="CT90" s="348"/>
      <c r="CU90" s="348"/>
      <c r="CV90" s="348"/>
      <c r="CW90" s="348"/>
      <c r="CX90" s="348"/>
      <c r="CY90" s="348"/>
      <c r="CZ90" s="348"/>
      <c r="DA90" s="348"/>
      <c r="DB90" s="348"/>
      <c r="DC90" s="348"/>
      <c r="DD90" s="348"/>
      <c r="DE90" s="348"/>
      <c r="DF90" s="348"/>
      <c r="DG90" s="348"/>
      <c r="DH90" s="348"/>
      <c r="DI90" s="348"/>
      <c r="DJ90" s="348"/>
      <c r="DK90" s="348"/>
      <c r="DL90" s="348"/>
      <c r="DM90" s="348"/>
      <c r="DN90" s="348"/>
      <c r="DO90" s="348"/>
      <c r="DP90" s="348"/>
      <c r="DQ90" s="348"/>
      <c r="DR90" s="348"/>
      <c r="DS90" s="348"/>
      <c r="DT90" s="348"/>
      <c r="DU90" s="348"/>
      <c r="DV90" s="348"/>
      <c r="DW90" s="348"/>
      <c r="DX90" s="348"/>
      <c r="DY90" s="348"/>
      <c r="DZ90" s="348"/>
      <c r="EA90" s="348"/>
      <c r="EB90" s="348"/>
      <c r="EC90" s="348"/>
      <c r="ED90" s="348"/>
      <c r="EE90" s="348"/>
      <c r="EF90" s="348"/>
      <c r="EG90" s="348"/>
      <c r="EH90" s="348"/>
      <c r="EI90" s="348"/>
      <c r="EJ90" s="348"/>
      <c r="EK90" s="348"/>
      <c r="EL90" s="348"/>
      <c r="EM90" s="348"/>
      <c r="EN90" s="348"/>
      <c r="EO90" s="348"/>
      <c r="EP90" s="348"/>
      <c r="EQ90" s="348"/>
      <c r="ER90" s="348"/>
      <c r="ES90" s="348"/>
      <c r="ET90" s="348"/>
      <c r="EU90" s="348"/>
      <c r="EV90" s="348"/>
      <c r="EW90" s="348"/>
      <c r="EX90" s="348"/>
      <c r="EY90" s="348"/>
      <c r="EZ90" s="348"/>
      <c r="FA90" s="348"/>
      <c r="FB90" s="348"/>
      <c r="FC90" s="348"/>
      <c r="FD90" s="348"/>
      <c r="FE90" s="348"/>
      <c r="FF90" s="348"/>
      <c r="FG90" s="348"/>
      <c r="FH90" s="348"/>
      <c r="FI90" s="348"/>
      <c r="FJ90" s="348"/>
      <c r="FK90" s="348"/>
      <c r="FL90" s="348"/>
      <c r="FM90" s="348"/>
      <c r="FN90" s="348"/>
      <c r="FO90" s="348"/>
      <c r="FP90" s="348"/>
      <c r="FQ90" s="348"/>
      <c r="FR90" s="348"/>
      <c r="FS90" s="348"/>
      <c r="FT90" s="348"/>
      <c r="FU90" s="348"/>
      <c r="FV90" s="348"/>
      <c r="FW90" s="348"/>
      <c r="FX90" s="348"/>
      <c r="FY90" s="348"/>
      <c r="FZ90" s="348"/>
      <c r="GA90" s="348"/>
      <c r="GB90" s="348"/>
      <c r="GC90" s="348"/>
      <c r="GD90" s="348"/>
      <c r="GE90" s="348"/>
      <c r="GF90" s="348"/>
      <c r="GG90" s="348"/>
      <c r="GH90" s="348"/>
      <c r="GI90" s="348"/>
      <c r="GJ90" s="348"/>
      <c r="GK90" s="348"/>
      <c r="GL90" s="348"/>
      <c r="GM90" s="348"/>
      <c r="GN90" s="348"/>
      <c r="GO90" s="348"/>
      <c r="GP90" s="348"/>
      <c r="GQ90" s="348"/>
      <c r="GR90" s="348"/>
      <c r="GS90" s="348"/>
      <c r="GT90" s="348"/>
      <c r="GU90" s="348"/>
      <c r="GV90" s="348"/>
      <c r="GW90" s="348"/>
      <c r="GX90" s="348"/>
      <c r="GY90" s="348"/>
      <c r="GZ90" s="348"/>
      <c r="HA90" s="348"/>
      <c r="HB90" s="348"/>
      <c r="HC90" s="348"/>
      <c r="HD90" s="348"/>
      <c r="HE90" s="348"/>
      <c r="HF90" s="348"/>
      <c r="HG90" s="348"/>
      <c r="HH90" s="348"/>
      <c r="HI90" s="348"/>
      <c r="HJ90" s="348"/>
      <c r="HK90" s="348"/>
      <c r="HL90" s="348"/>
      <c r="HM90" s="348"/>
      <c r="HN90" s="348"/>
      <c r="HO90" s="348"/>
      <c r="HP90" s="348"/>
      <c r="HQ90" s="348"/>
      <c r="HR90" s="348"/>
      <c r="HS90" s="348"/>
      <c r="HT90" s="348"/>
      <c r="HU90" s="348"/>
      <c r="HV90" s="348"/>
      <c r="HW90" s="348"/>
      <c r="HX90" s="348"/>
      <c r="HY90" s="348"/>
      <c r="HZ90" s="348"/>
      <c r="IA90" s="348"/>
      <c r="IB90" s="348"/>
      <c r="IC90" s="348"/>
      <c r="ID90" s="348"/>
      <c r="IE90" s="348"/>
      <c r="IF90" s="348"/>
      <c r="IG90" s="348"/>
      <c r="IH90" s="348"/>
      <c r="II90" s="348"/>
      <c r="IJ90" s="348"/>
      <c r="IK90" s="348"/>
      <c r="IL90" s="348"/>
      <c r="IM90" s="348"/>
      <c r="IN90" s="348"/>
      <c r="IO90" s="348"/>
      <c r="IP90" s="348"/>
      <c r="IQ90" s="348"/>
      <c r="IR90" s="348"/>
      <c r="IS90" s="348"/>
      <c r="IT90" s="348"/>
      <c r="IU90" s="348"/>
      <c r="IV90" s="348"/>
    </row>
    <row r="91" spans="1:256" s="352" customFormat="1" ht="15" customHeight="1">
      <c r="A91" s="348"/>
      <c r="B91" s="348"/>
      <c r="C91" s="348"/>
      <c r="D91" s="348"/>
      <c r="E91" s="348"/>
      <c r="F91" s="348"/>
      <c r="G91" s="348"/>
      <c r="H91" s="348"/>
      <c r="I91" s="348"/>
      <c r="J91" s="348"/>
      <c r="K91" s="348"/>
      <c r="L91" s="348"/>
      <c r="M91" s="348"/>
      <c r="N91" s="348"/>
      <c r="O91" s="348"/>
      <c r="P91" s="348"/>
      <c r="Q91" s="348"/>
      <c r="R91" s="348"/>
      <c r="S91" s="348"/>
      <c r="T91" s="348"/>
      <c r="U91" s="348"/>
      <c r="V91" s="348"/>
      <c r="W91" s="348"/>
      <c r="X91" s="348"/>
      <c r="Y91" s="348"/>
      <c r="Z91" s="348"/>
      <c r="AA91" s="348"/>
      <c r="AB91" s="348"/>
      <c r="AC91" s="348"/>
      <c r="AD91" s="348"/>
      <c r="AE91" s="348"/>
      <c r="AF91" s="348"/>
      <c r="AG91" s="348"/>
      <c r="AH91" s="348"/>
      <c r="AI91" s="348"/>
      <c r="AJ91" s="348"/>
      <c r="AK91" s="348"/>
      <c r="AL91" s="348"/>
      <c r="AM91" s="348"/>
      <c r="AN91" s="348"/>
      <c r="AO91" s="348"/>
      <c r="AP91" s="348"/>
      <c r="AQ91" s="348"/>
      <c r="AR91" s="348"/>
      <c r="AS91" s="348"/>
      <c r="AT91" s="348"/>
      <c r="AU91" s="348"/>
      <c r="AV91" s="348"/>
      <c r="AW91" s="348"/>
      <c r="AX91" s="348"/>
      <c r="AY91" s="348"/>
      <c r="AZ91" s="348"/>
      <c r="BA91" s="348"/>
      <c r="BB91" s="348"/>
      <c r="BC91" s="348"/>
      <c r="BD91" s="348"/>
      <c r="BE91" s="348"/>
      <c r="BF91" s="348"/>
      <c r="BG91" s="348"/>
      <c r="BH91" s="348"/>
      <c r="BI91" s="348"/>
      <c r="BJ91" s="348"/>
      <c r="BK91" s="348"/>
      <c r="BL91" s="348"/>
      <c r="BM91" s="348"/>
      <c r="BN91" s="348"/>
      <c r="BO91" s="348"/>
      <c r="BP91" s="348"/>
      <c r="BQ91" s="348"/>
      <c r="BR91" s="348"/>
      <c r="BS91" s="348"/>
      <c r="BT91" s="348"/>
      <c r="BU91" s="348"/>
      <c r="BV91" s="348"/>
      <c r="BW91" s="348"/>
      <c r="BX91" s="348"/>
      <c r="BY91" s="348"/>
      <c r="BZ91" s="348"/>
      <c r="CA91" s="348"/>
      <c r="CB91" s="348"/>
      <c r="CC91" s="348"/>
      <c r="CD91" s="348"/>
      <c r="CE91" s="348"/>
      <c r="CF91" s="348"/>
      <c r="CG91" s="348"/>
      <c r="CH91" s="348"/>
      <c r="CI91" s="348"/>
      <c r="CJ91" s="348"/>
      <c r="CK91" s="348"/>
      <c r="CL91" s="348"/>
      <c r="CM91" s="348"/>
      <c r="CN91" s="348"/>
      <c r="CO91" s="348"/>
      <c r="CP91" s="348"/>
      <c r="CQ91" s="348"/>
      <c r="CR91" s="348"/>
      <c r="CS91" s="348"/>
      <c r="CT91" s="348"/>
      <c r="CU91" s="348"/>
      <c r="CV91" s="348"/>
      <c r="CW91" s="348"/>
      <c r="CX91" s="348"/>
      <c r="CY91" s="348"/>
      <c r="CZ91" s="348"/>
      <c r="DA91" s="348"/>
      <c r="DB91" s="348"/>
      <c r="DC91" s="348"/>
      <c r="DD91" s="348"/>
      <c r="DE91" s="348"/>
      <c r="DF91" s="348"/>
      <c r="DG91" s="348"/>
      <c r="DH91" s="348"/>
      <c r="DI91" s="348"/>
      <c r="DJ91" s="348"/>
      <c r="DK91" s="348"/>
      <c r="DL91" s="348"/>
      <c r="DM91" s="348"/>
      <c r="DN91" s="348"/>
      <c r="DO91" s="348"/>
      <c r="DP91" s="348"/>
      <c r="DQ91" s="348"/>
      <c r="DR91" s="348"/>
      <c r="DS91" s="348"/>
      <c r="DT91" s="348"/>
      <c r="DU91" s="348"/>
      <c r="DV91" s="348"/>
      <c r="DW91" s="348"/>
      <c r="DX91" s="348"/>
      <c r="DY91" s="348"/>
      <c r="DZ91" s="348"/>
      <c r="EA91" s="348"/>
      <c r="EB91" s="348"/>
      <c r="EC91" s="348"/>
      <c r="ED91" s="348"/>
      <c r="EE91" s="348"/>
      <c r="EF91" s="348"/>
      <c r="EG91" s="348"/>
      <c r="EH91" s="348"/>
      <c r="EI91" s="348"/>
      <c r="EJ91" s="348"/>
      <c r="EK91" s="348"/>
      <c r="EL91" s="348"/>
      <c r="EM91" s="348"/>
      <c r="EN91" s="348"/>
      <c r="EO91" s="348"/>
      <c r="EP91" s="348"/>
      <c r="EQ91" s="348"/>
      <c r="ER91" s="348"/>
      <c r="ES91" s="348"/>
      <c r="ET91" s="348"/>
      <c r="EU91" s="348"/>
      <c r="EV91" s="348"/>
      <c r="EW91" s="348"/>
      <c r="EX91" s="348"/>
      <c r="EY91" s="348"/>
      <c r="EZ91" s="348"/>
      <c r="FA91" s="348"/>
      <c r="FB91" s="348"/>
      <c r="FC91" s="348"/>
      <c r="FD91" s="348"/>
      <c r="FE91" s="348"/>
      <c r="FF91" s="348"/>
      <c r="FG91" s="348"/>
      <c r="FH91" s="348"/>
      <c r="FI91" s="348"/>
      <c r="FJ91" s="348"/>
      <c r="FK91" s="348"/>
      <c r="FL91" s="348"/>
      <c r="FM91" s="348"/>
      <c r="FN91" s="348"/>
      <c r="FO91" s="348"/>
      <c r="FP91" s="348"/>
      <c r="FQ91" s="348"/>
      <c r="FR91" s="348"/>
      <c r="FS91" s="348"/>
      <c r="FT91" s="348"/>
      <c r="FU91" s="348"/>
      <c r="FV91" s="348"/>
      <c r="FW91" s="348"/>
      <c r="FX91" s="348"/>
      <c r="FY91" s="348"/>
      <c r="FZ91" s="348"/>
      <c r="GA91" s="348"/>
      <c r="GB91" s="348"/>
      <c r="GC91" s="348"/>
      <c r="GD91" s="348"/>
      <c r="GE91" s="348"/>
      <c r="GF91" s="348"/>
      <c r="GG91" s="348"/>
      <c r="GH91" s="348"/>
      <c r="GI91" s="348"/>
      <c r="GJ91" s="348"/>
      <c r="GK91" s="348"/>
      <c r="GL91" s="348"/>
      <c r="GM91" s="348"/>
      <c r="GN91" s="348"/>
      <c r="GO91" s="348"/>
      <c r="GP91" s="348"/>
      <c r="GQ91" s="348"/>
      <c r="GR91" s="348"/>
      <c r="GS91" s="348"/>
      <c r="GT91" s="348"/>
      <c r="GU91" s="348"/>
      <c r="GV91" s="348"/>
      <c r="GW91" s="348"/>
      <c r="GX91" s="348"/>
      <c r="GY91" s="348"/>
      <c r="GZ91" s="348"/>
      <c r="HA91" s="348"/>
      <c r="HB91" s="348"/>
      <c r="HC91" s="348"/>
      <c r="HD91" s="348"/>
      <c r="HE91" s="348"/>
      <c r="HF91" s="348"/>
      <c r="HG91" s="348"/>
      <c r="HH91" s="348"/>
      <c r="HI91" s="348"/>
      <c r="HJ91" s="348"/>
      <c r="HK91" s="348"/>
      <c r="HL91" s="348"/>
      <c r="HM91" s="348"/>
      <c r="HN91" s="348"/>
      <c r="HO91" s="348"/>
      <c r="HP91" s="348"/>
      <c r="HQ91" s="348"/>
      <c r="HR91" s="348"/>
      <c r="HS91" s="348"/>
      <c r="HT91" s="348"/>
      <c r="HU91" s="348"/>
      <c r="HV91" s="348"/>
      <c r="HW91" s="348"/>
      <c r="HX91" s="348"/>
      <c r="HY91" s="348"/>
      <c r="HZ91" s="348"/>
      <c r="IA91" s="348"/>
      <c r="IB91" s="348"/>
      <c r="IC91" s="348"/>
      <c r="ID91" s="348"/>
      <c r="IE91" s="348"/>
      <c r="IF91" s="348"/>
      <c r="IG91" s="348"/>
      <c r="IH91" s="348"/>
      <c r="II91" s="348"/>
      <c r="IJ91" s="348"/>
      <c r="IK91" s="348"/>
      <c r="IL91" s="348"/>
      <c r="IM91" s="348"/>
      <c r="IN91" s="348"/>
      <c r="IO91" s="348"/>
      <c r="IP91" s="348"/>
      <c r="IQ91" s="348"/>
      <c r="IR91" s="348"/>
      <c r="IS91" s="348"/>
      <c r="IT91" s="348"/>
      <c r="IU91" s="348"/>
      <c r="IV91" s="348"/>
    </row>
    <row r="92" spans="1:256" s="352" customFormat="1" ht="15" customHeight="1">
      <c r="A92" s="348"/>
      <c r="B92" s="348"/>
      <c r="C92" s="348"/>
      <c r="D92" s="348"/>
      <c r="E92" s="348"/>
      <c r="F92" s="348"/>
      <c r="G92" s="348"/>
      <c r="H92" s="348"/>
      <c r="I92" s="348"/>
      <c r="J92" s="348"/>
      <c r="K92" s="348"/>
      <c r="L92" s="348"/>
      <c r="M92" s="348"/>
      <c r="N92" s="348"/>
      <c r="O92" s="348"/>
      <c r="P92" s="348"/>
      <c r="Q92" s="348"/>
      <c r="R92" s="348"/>
      <c r="S92" s="348"/>
      <c r="T92" s="348"/>
      <c r="U92" s="348"/>
      <c r="V92" s="348"/>
      <c r="W92" s="348"/>
      <c r="X92" s="348"/>
      <c r="Y92" s="348"/>
      <c r="Z92" s="348"/>
      <c r="AA92" s="348"/>
      <c r="AB92" s="348"/>
      <c r="AC92" s="348"/>
      <c r="AD92" s="348"/>
      <c r="AE92" s="348"/>
      <c r="AF92" s="348"/>
      <c r="AG92" s="348"/>
      <c r="AH92" s="348"/>
      <c r="AI92" s="348"/>
      <c r="AJ92" s="348"/>
      <c r="AK92" s="348"/>
      <c r="AL92" s="348"/>
      <c r="AM92" s="348"/>
      <c r="AN92" s="348"/>
      <c r="AO92" s="348"/>
      <c r="AP92" s="348"/>
      <c r="AQ92" s="348"/>
      <c r="AR92" s="348"/>
      <c r="AS92" s="348"/>
      <c r="AT92" s="348"/>
      <c r="AU92" s="348"/>
      <c r="AV92" s="348"/>
      <c r="AW92" s="348"/>
      <c r="AX92" s="348"/>
      <c r="AY92" s="348"/>
      <c r="AZ92" s="348"/>
      <c r="BA92" s="348"/>
      <c r="BB92" s="348"/>
      <c r="BC92" s="348"/>
      <c r="BD92" s="348"/>
      <c r="BE92" s="348"/>
      <c r="BF92" s="348"/>
      <c r="BG92" s="348"/>
      <c r="BH92" s="348"/>
      <c r="BI92" s="348"/>
      <c r="BJ92" s="348"/>
      <c r="BK92" s="348"/>
      <c r="BL92" s="348"/>
      <c r="BM92" s="348"/>
      <c r="BN92" s="348"/>
      <c r="BO92" s="348"/>
      <c r="BP92" s="348"/>
      <c r="BQ92" s="348"/>
      <c r="BR92" s="348"/>
      <c r="BS92" s="348"/>
      <c r="BT92" s="348"/>
      <c r="BU92" s="348"/>
      <c r="BV92" s="348"/>
      <c r="BW92" s="348"/>
      <c r="BX92" s="348"/>
      <c r="BY92" s="348"/>
      <c r="BZ92" s="348"/>
      <c r="CA92" s="348"/>
      <c r="CB92" s="348"/>
      <c r="CC92" s="348"/>
      <c r="CD92" s="348"/>
      <c r="CE92" s="348"/>
      <c r="CF92" s="348"/>
      <c r="CG92" s="348"/>
      <c r="CH92" s="348"/>
      <c r="CI92" s="348"/>
      <c r="CJ92" s="348"/>
      <c r="CK92" s="348"/>
      <c r="CL92" s="348"/>
      <c r="CM92" s="348"/>
      <c r="CN92" s="348"/>
      <c r="CO92" s="348"/>
      <c r="CP92" s="348"/>
      <c r="CQ92" s="348"/>
      <c r="CR92" s="348"/>
      <c r="CS92" s="348"/>
      <c r="CT92" s="348"/>
      <c r="CU92" s="348"/>
      <c r="CV92" s="348"/>
      <c r="CW92" s="348"/>
      <c r="CX92" s="348"/>
      <c r="CY92" s="348"/>
      <c r="CZ92" s="348"/>
      <c r="DA92" s="348"/>
      <c r="DB92" s="348"/>
      <c r="DC92" s="348"/>
      <c r="DD92" s="348"/>
      <c r="DE92" s="348"/>
      <c r="DF92" s="348"/>
      <c r="DG92" s="348"/>
      <c r="DH92" s="348"/>
      <c r="DI92" s="348"/>
      <c r="DJ92" s="348"/>
      <c r="DK92" s="348"/>
      <c r="DL92" s="348"/>
      <c r="DM92" s="348"/>
      <c r="DN92" s="348"/>
      <c r="DO92" s="348"/>
      <c r="DP92" s="348"/>
      <c r="DQ92" s="348"/>
      <c r="DR92" s="348"/>
      <c r="DS92" s="348"/>
      <c r="DT92" s="348"/>
      <c r="DU92" s="348"/>
      <c r="DV92" s="348"/>
      <c r="DW92" s="348"/>
      <c r="DX92" s="348"/>
      <c r="DY92" s="348"/>
      <c r="DZ92" s="348"/>
      <c r="EA92" s="348"/>
      <c r="EB92" s="348"/>
      <c r="EC92" s="348"/>
      <c r="ED92" s="348"/>
      <c r="EE92" s="348"/>
      <c r="EF92" s="348"/>
      <c r="EG92" s="348"/>
      <c r="EH92" s="348"/>
      <c r="EI92" s="348"/>
      <c r="EJ92" s="348"/>
      <c r="EK92" s="348"/>
      <c r="EL92" s="348"/>
      <c r="EM92" s="348"/>
      <c r="EN92" s="348"/>
      <c r="EO92" s="348"/>
      <c r="EP92" s="348"/>
      <c r="EQ92" s="348"/>
      <c r="ER92" s="348"/>
      <c r="ES92" s="348"/>
      <c r="ET92" s="348"/>
      <c r="EU92" s="348"/>
      <c r="EV92" s="348"/>
      <c r="EW92" s="348"/>
      <c r="EX92" s="348"/>
      <c r="EY92" s="348"/>
      <c r="EZ92" s="348"/>
      <c r="FA92" s="348"/>
      <c r="FB92" s="348"/>
      <c r="FC92" s="348"/>
      <c r="FD92" s="348"/>
      <c r="FE92" s="348"/>
      <c r="FF92" s="348"/>
      <c r="FG92" s="348"/>
      <c r="FH92" s="348"/>
      <c r="FI92" s="348"/>
      <c r="FJ92" s="348"/>
      <c r="FK92" s="348"/>
      <c r="FL92" s="348"/>
      <c r="FM92" s="348"/>
      <c r="FN92" s="348"/>
      <c r="FO92" s="348"/>
      <c r="FP92" s="348"/>
      <c r="FQ92" s="348"/>
      <c r="FR92" s="348"/>
      <c r="FS92" s="348"/>
      <c r="FT92" s="348"/>
      <c r="FU92" s="348"/>
      <c r="FV92" s="348"/>
      <c r="FW92" s="348"/>
      <c r="FX92" s="348"/>
      <c r="FY92" s="348"/>
      <c r="FZ92" s="348"/>
      <c r="GA92" s="348"/>
      <c r="GB92" s="348"/>
      <c r="GC92" s="348"/>
      <c r="GD92" s="348"/>
      <c r="GE92" s="348"/>
      <c r="GF92" s="348"/>
      <c r="GG92" s="348"/>
      <c r="GH92" s="348"/>
      <c r="GI92" s="348"/>
      <c r="GJ92" s="348"/>
      <c r="GK92" s="348"/>
      <c r="GL92" s="348"/>
      <c r="GM92" s="348"/>
      <c r="GN92" s="348"/>
      <c r="GO92" s="348"/>
      <c r="GP92" s="348"/>
      <c r="GQ92" s="348"/>
      <c r="GR92" s="348"/>
      <c r="GS92" s="348"/>
      <c r="GT92" s="348"/>
      <c r="GU92" s="348"/>
      <c r="GV92" s="348"/>
      <c r="GW92" s="348"/>
      <c r="GX92" s="348"/>
      <c r="GY92" s="348"/>
      <c r="GZ92" s="348"/>
      <c r="HA92" s="348"/>
      <c r="HB92" s="348"/>
      <c r="HC92" s="348"/>
      <c r="HD92" s="348"/>
      <c r="HE92" s="348"/>
      <c r="HF92" s="348"/>
      <c r="HG92" s="348"/>
      <c r="HH92" s="348"/>
      <c r="HI92" s="348"/>
      <c r="HJ92" s="348"/>
      <c r="HK92" s="348"/>
      <c r="HL92" s="348"/>
      <c r="HM92" s="348"/>
      <c r="HN92" s="348"/>
      <c r="HO92" s="348"/>
      <c r="HP92" s="348"/>
      <c r="HQ92" s="348"/>
      <c r="HR92" s="348"/>
      <c r="HS92" s="348"/>
      <c r="HT92" s="348"/>
      <c r="HU92" s="348"/>
      <c r="HV92" s="348"/>
      <c r="HW92" s="348"/>
      <c r="HX92" s="348"/>
      <c r="HY92" s="348"/>
      <c r="HZ92" s="348"/>
      <c r="IA92" s="348"/>
      <c r="IB92" s="348"/>
      <c r="IC92" s="348"/>
      <c r="ID92" s="348"/>
      <c r="IE92" s="348"/>
      <c r="IF92" s="348"/>
      <c r="IG92" s="348"/>
      <c r="IH92" s="348"/>
      <c r="II92" s="348"/>
      <c r="IJ92" s="348"/>
      <c r="IK92" s="348"/>
      <c r="IL92" s="348"/>
      <c r="IM92" s="348"/>
      <c r="IN92" s="348"/>
      <c r="IO92" s="348"/>
      <c r="IP92" s="348"/>
      <c r="IQ92" s="348"/>
      <c r="IR92" s="348"/>
      <c r="IS92" s="348"/>
      <c r="IT92" s="348"/>
      <c r="IU92" s="348"/>
      <c r="IV92" s="348"/>
    </row>
    <row r="93" spans="1:256" s="352" customFormat="1" ht="15" customHeight="1">
      <c r="A93" s="348"/>
      <c r="B93" s="348"/>
      <c r="C93" s="348"/>
      <c r="D93" s="348"/>
      <c r="E93" s="348"/>
      <c r="F93" s="348"/>
      <c r="G93" s="348"/>
      <c r="H93" s="348"/>
      <c r="I93" s="348"/>
      <c r="J93" s="348"/>
      <c r="K93" s="348"/>
      <c r="L93" s="348"/>
      <c r="M93" s="348"/>
      <c r="N93" s="348"/>
      <c r="O93" s="348"/>
      <c r="P93" s="348"/>
      <c r="Q93" s="348"/>
      <c r="R93" s="348"/>
      <c r="S93" s="348"/>
      <c r="T93" s="348"/>
      <c r="U93" s="348"/>
      <c r="V93" s="348"/>
      <c r="W93" s="348"/>
      <c r="X93" s="348"/>
      <c r="Y93" s="348"/>
      <c r="Z93" s="348"/>
      <c r="AA93" s="348"/>
      <c r="AB93" s="348"/>
      <c r="AC93" s="348"/>
      <c r="AD93" s="348"/>
      <c r="AE93" s="348"/>
      <c r="AF93" s="348"/>
      <c r="AG93" s="348"/>
      <c r="AH93" s="348"/>
      <c r="AI93" s="348"/>
      <c r="AJ93" s="348"/>
      <c r="AK93" s="348"/>
      <c r="AL93" s="348"/>
      <c r="AM93" s="348"/>
      <c r="AN93" s="348"/>
      <c r="AO93" s="348"/>
      <c r="AP93" s="348"/>
      <c r="AQ93" s="348"/>
      <c r="AR93" s="348"/>
      <c r="AS93" s="348"/>
      <c r="AT93" s="348"/>
      <c r="AU93" s="348"/>
      <c r="AV93" s="348"/>
      <c r="AW93" s="348"/>
      <c r="AX93" s="348"/>
      <c r="AY93" s="348"/>
      <c r="AZ93" s="348"/>
      <c r="BA93" s="348"/>
      <c r="BB93" s="348"/>
      <c r="BC93" s="348"/>
      <c r="BD93" s="348"/>
      <c r="BE93" s="348"/>
      <c r="BF93" s="348"/>
      <c r="BG93" s="348"/>
      <c r="BH93" s="348"/>
      <c r="BI93" s="348"/>
      <c r="BJ93" s="348"/>
      <c r="BK93" s="348"/>
      <c r="BL93" s="348"/>
      <c r="BM93" s="348"/>
      <c r="BN93" s="348"/>
      <c r="BO93" s="348"/>
      <c r="BP93" s="348"/>
      <c r="BQ93" s="348"/>
      <c r="BR93" s="348"/>
      <c r="BS93" s="348"/>
      <c r="BT93" s="348"/>
      <c r="BU93" s="348"/>
      <c r="BV93" s="348"/>
      <c r="BW93" s="348"/>
      <c r="BX93" s="348"/>
      <c r="BY93" s="348"/>
      <c r="BZ93" s="348"/>
      <c r="CA93" s="348"/>
      <c r="CB93" s="348"/>
      <c r="CC93" s="348"/>
      <c r="CD93" s="348"/>
      <c r="CE93" s="348"/>
      <c r="CF93" s="348"/>
      <c r="CG93" s="348"/>
      <c r="CH93" s="348"/>
      <c r="CI93" s="348"/>
      <c r="CJ93" s="348"/>
      <c r="CK93" s="348"/>
      <c r="CL93" s="348"/>
      <c r="CM93" s="348"/>
      <c r="CN93" s="348"/>
      <c r="CO93" s="348"/>
      <c r="CP93" s="348"/>
      <c r="CQ93" s="348"/>
      <c r="CR93" s="348"/>
      <c r="CS93" s="348"/>
      <c r="CT93" s="348"/>
      <c r="CU93" s="348"/>
      <c r="CV93" s="348"/>
      <c r="CW93" s="348"/>
      <c r="CX93" s="348"/>
      <c r="CY93" s="348"/>
      <c r="CZ93" s="348"/>
      <c r="DA93" s="348"/>
      <c r="DB93" s="348"/>
      <c r="DC93" s="348"/>
      <c r="DD93" s="348"/>
      <c r="DE93" s="348"/>
      <c r="DF93" s="348"/>
      <c r="DG93" s="348"/>
      <c r="DH93" s="348"/>
      <c r="DI93" s="348"/>
      <c r="DJ93" s="348"/>
      <c r="DK93" s="348"/>
      <c r="DL93" s="348"/>
      <c r="DM93" s="348"/>
      <c r="DN93" s="348"/>
      <c r="DO93" s="348"/>
      <c r="DP93" s="348"/>
      <c r="DQ93" s="348"/>
      <c r="DR93" s="348"/>
      <c r="DS93" s="348"/>
      <c r="DT93" s="348"/>
      <c r="DU93" s="348"/>
      <c r="DV93" s="348"/>
      <c r="DW93" s="348"/>
      <c r="DX93" s="348"/>
      <c r="DY93" s="348"/>
      <c r="DZ93" s="348"/>
      <c r="EA93" s="348"/>
      <c r="EB93" s="348"/>
      <c r="EC93" s="348"/>
      <c r="ED93" s="348"/>
      <c r="EE93" s="348"/>
      <c r="EF93" s="348"/>
      <c r="EG93" s="348"/>
      <c r="EH93" s="348"/>
      <c r="EI93" s="348"/>
      <c r="EJ93" s="348"/>
      <c r="EK93" s="348"/>
      <c r="EL93" s="348"/>
      <c r="EM93" s="348"/>
      <c r="EN93" s="348"/>
      <c r="EO93" s="348"/>
      <c r="EP93" s="348"/>
      <c r="EQ93" s="348"/>
      <c r="ER93" s="348"/>
      <c r="ES93" s="348"/>
      <c r="ET93" s="348"/>
      <c r="EU93" s="348"/>
      <c r="EV93" s="348"/>
      <c r="EW93" s="348"/>
      <c r="EX93" s="348"/>
      <c r="EY93" s="348"/>
      <c r="EZ93" s="348"/>
      <c r="FA93" s="348"/>
      <c r="FB93" s="348"/>
      <c r="FC93" s="348"/>
      <c r="FD93" s="348"/>
      <c r="FE93" s="348"/>
      <c r="FF93" s="348"/>
      <c r="FG93" s="348"/>
      <c r="FH93" s="348"/>
      <c r="FI93" s="348"/>
      <c r="FJ93" s="348"/>
      <c r="FK93" s="348"/>
      <c r="FL93" s="348"/>
      <c r="FM93" s="348"/>
      <c r="FN93" s="348"/>
      <c r="FO93" s="348"/>
      <c r="FP93" s="348"/>
      <c r="FQ93" s="348"/>
      <c r="FR93" s="348"/>
      <c r="FS93" s="348"/>
      <c r="FT93" s="348"/>
      <c r="FU93" s="348"/>
      <c r="FV93" s="348"/>
      <c r="FW93" s="348"/>
      <c r="FX93" s="348"/>
      <c r="FY93" s="348"/>
      <c r="FZ93" s="348"/>
      <c r="GA93" s="348"/>
      <c r="GB93" s="348"/>
      <c r="GC93" s="348"/>
      <c r="GD93" s="348"/>
      <c r="GE93" s="348"/>
      <c r="GF93" s="348"/>
      <c r="GG93" s="348"/>
      <c r="GH93" s="348"/>
      <c r="GI93" s="348"/>
      <c r="GJ93" s="348"/>
      <c r="GK93" s="348"/>
      <c r="GL93" s="348"/>
      <c r="GM93" s="348"/>
      <c r="GN93" s="348"/>
      <c r="GO93" s="348"/>
      <c r="GP93" s="348"/>
      <c r="GQ93" s="348"/>
      <c r="GR93" s="348"/>
      <c r="GS93" s="348"/>
      <c r="GT93" s="348"/>
      <c r="GU93" s="348"/>
      <c r="GV93" s="348"/>
      <c r="GW93" s="348"/>
      <c r="GX93" s="348"/>
      <c r="GY93" s="348"/>
      <c r="GZ93" s="348"/>
      <c r="HA93" s="348"/>
      <c r="HB93" s="348"/>
      <c r="HC93" s="348"/>
      <c r="HD93" s="348"/>
      <c r="HE93" s="348"/>
      <c r="HF93" s="348"/>
      <c r="HG93" s="348"/>
      <c r="HH93" s="348"/>
      <c r="HI93" s="348"/>
      <c r="HJ93" s="348"/>
      <c r="HK93" s="348"/>
      <c r="HL93" s="348"/>
      <c r="HM93" s="348"/>
      <c r="HN93" s="348"/>
      <c r="HO93" s="348"/>
      <c r="HP93" s="348"/>
      <c r="HQ93" s="348"/>
      <c r="HR93" s="348"/>
      <c r="HS93" s="348"/>
      <c r="HT93" s="348"/>
      <c r="HU93" s="348"/>
      <c r="HV93" s="348"/>
      <c r="HW93" s="348"/>
      <c r="HX93" s="348"/>
      <c r="HY93" s="348"/>
      <c r="HZ93" s="348"/>
      <c r="IA93" s="348"/>
      <c r="IB93" s="348"/>
      <c r="IC93" s="348"/>
      <c r="ID93" s="348"/>
      <c r="IE93" s="348"/>
      <c r="IF93" s="348"/>
      <c r="IG93" s="348"/>
      <c r="IH93" s="348"/>
      <c r="II93" s="348"/>
      <c r="IJ93" s="348"/>
      <c r="IK93" s="348"/>
      <c r="IL93" s="348"/>
      <c r="IM93" s="348"/>
      <c r="IN93" s="348"/>
      <c r="IO93" s="348"/>
      <c r="IP93" s="348"/>
      <c r="IQ93" s="348"/>
      <c r="IR93" s="348"/>
      <c r="IS93" s="348"/>
      <c r="IT93" s="348"/>
      <c r="IU93" s="348"/>
      <c r="IV93" s="348"/>
    </row>
    <row r="94" spans="1:256" s="352" customFormat="1" ht="12.95" customHeight="1">
      <c r="A94" s="348"/>
      <c r="B94" s="348"/>
      <c r="C94" s="348"/>
      <c r="D94" s="348"/>
      <c r="E94" s="348"/>
      <c r="F94" s="348"/>
      <c r="G94" s="348"/>
      <c r="H94" s="348"/>
      <c r="I94" s="348"/>
      <c r="J94" s="348"/>
      <c r="K94" s="348"/>
      <c r="L94" s="348"/>
      <c r="M94" s="348"/>
      <c r="N94" s="348"/>
      <c r="O94" s="348"/>
      <c r="P94" s="348"/>
      <c r="Q94" s="348"/>
      <c r="R94" s="348"/>
      <c r="S94" s="348"/>
      <c r="T94" s="348"/>
      <c r="U94" s="348"/>
      <c r="V94" s="348"/>
      <c r="W94" s="348"/>
      <c r="X94" s="348"/>
      <c r="Y94" s="348"/>
      <c r="Z94" s="348"/>
      <c r="AA94" s="348"/>
      <c r="AB94" s="348"/>
      <c r="AC94" s="348"/>
      <c r="AD94" s="348"/>
      <c r="AE94" s="348"/>
      <c r="AF94" s="348"/>
      <c r="AG94" s="348"/>
      <c r="AH94" s="348"/>
      <c r="AI94" s="348"/>
      <c r="AJ94" s="348"/>
      <c r="AK94" s="348"/>
      <c r="AL94" s="348"/>
      <c r="AM94" s="348"/>
      <c r="AN94" s="348"/>
      <c r="AO94" s="348"/>
      <c r="AP94" s="348"/>
      <c r="AQ94" s="348"/>
      <c r="AR94" s="348"/>
      <c r="AS94" s="348"/>
      <c r="AT94" s="348"/>
      <c r="AU94" s="348"/>
      <c r="AV94" s="348"/>
      <c r="AW94" s="348"/>
      <c r="AX94" s="348"/>
      <c r="AY94" s="348"/>
      <c r="AZ94" s="348"/>
      <c r="BA94" s="348"/>
      <c r="BB94" s="348"/>
      <c r="BC94" s="348"/>
      <c r="BD94" s="348"/>
      <c r="BE94" s="348"/>
      <c r="BF94" s="348"/>
      <c r="BG94" s="348"/>
      <c r="BH94" s="348"/>
      <c r="BI94" s="348"/>
      <c r="BJ94" s="348"/>
      <c r="BK94" s="348"/>
      <c r="BL94" s="348"/>
      <c r="BM94" s="348"/>
      <c r="BN94" s="348"/>
      <c r="BO94" s="348"/>
      <c r="BP94" s="348"/>
      <c r="BQ94" s="348"/>
      <c r="BR94" s="348"/>
      <c r="BS94" s="348"/>
      <c r="BT94" s="348"/>
      <c r="BU94" s="348"/>
      <c r="BV94" s="348"/>
      <c r="BW94" s="348"/>
      <c r="BX94" s="348"/>
      <c r="BY94" s="348"/>
      <c r="BZ94" s="348"/>
      <c r="CA94" s="348"/>
      <c r="CB94" s="348"/>
      <c r="CC94" s="348"/>
      <c r="CD94" s="348"/>
      <c r="CE94" s="348"/>
      <c r="CF94" s="348"/>
      <c r="CG94" s="348"/>
      <c r="CH94" s="348"/>
      <c r="CI94" s="348"/>
      <c r="CJ94" s="348"/>
      <c r="CK94" s="348"/>
      <c r="CL94" s="348"/>
      <c r="CM94" s="348"/>
      <c r="CN94" s="348"/>
      <c r="CO94" s="348"/>
      <c r="CP94" s="348"/>
      <c r="CQ94" s="348"/>
      <c r="CR94" s="348"/>
      <c r="CS94" s="348"/>
      <c r="CT94" s="348"/>
      <c r="CU94" s="348"/>
      <c r="CV94" s="348"/>
      <c r="CW94" s="348"/>
      <c r="CX94" s="348"/>
      <c r="CY94" s="348"/>
      <c r="CZ94" s="348"/>
      <c r="DA94" s="348"/>
      <c r="DB94" s="348"/>
      <c r="DC94" s="348"/>
      <c r="DD94" s="348"/>
      <c r="DE94" s="348"/>
      <c r="DF94" s="348"/>
      <c r="DG94" s="348"/>
      <c r="DH94" s="348"/>
      <c r="DI94" s="348"/>
      <c r="DJ94" s="348"/>
      <c r="DK94" s="348"/>
      <c r="DL94" s="348"/>
      <c r="DM94" s="348"/>
      <c r="DN94" s="348"/>
      <c r="DO94" s="348"/>
      <c r="DP94" s="348"/>
      <c r="DQ94" s="348"/>
      <c r="DR94" s="348"/>
      <c r="DS94" s="348"/>
      <c r="DT94" s="348"/>
      <c r="DU94" s="348"/>
      <c r="DV94" s="348"/>
      <c r="DW94" s="348"/>
      <c r="DX94" s="348"/>
      <c r="DY94" s="348"/>
      <c r="DZ94" s="348"/>
      <c r="EA94" s="348"/>
      <c r="EB94" s="348"/>
      <c r="EC94" s="348"/>
      <c r="ED94" s="348"/>
      <c r="EE94" s="348"/>
      <c r="EF94" s="348"/>
      <c r="EG94" s="348"/>
      <c r="EH94" s="348"/>
      <c r="EI94" s="348"/>
      <c r="EJ94" s="348"/>
      <c r="EK94" s="348"/>
      <c r="EL94" s="348"/>
      <c r="EM94" s="348"/>
      <c r="EN94" s="348"/>
      <c r="EO94" s="348"/>
      <c r="EP94" s="348"/>
      <c r="EQ94" s="348"/>
      <c r="ER94" s="348"/>
      <c r="ES94" s="348"/>
      <c r="ET94" s="348"/>
      <c r="EU94" s="348"/>
      <c r="EV94" s="348"/>
      <c r="EW94" s="348"/>
      <c r="EX94" s="348"/>
      <c r="EY94" s="348"/>
      <c r="EZ94" s="348"/>
      <c r="FA94" s="348"/>
      <c r="FB94" s="348"/>
      <c r="FC94" s="348"/>
      <c r="FD94" s="348"/>
      <c r="FE94" s="348"/>
      <c r="FF94" s="348"/>
      <c r="FG94" s="348"/>
      <c r="FH94" s="348"/>
      <c r="FI94" s="348"/>
      <c r="FJ94" s="348"/>
      <c r="FK94" s="348"/>
      <c r="FL94" s="348"/>
      <c r="FM94" s="348"/>
      <c r="FN94" s="348"/>
      <c r="FO94" s="348"/>
      <c r="FP94" s="348"/>
      <c r="FQ94" s="348"/>
      <c r="FR94" s="348"/>
      <c r="FS94" s="348"/>
      <c r="FT94" s="348"/>
      <c r="FU94" s="348"/>
      <c r="FV94" s="348"/>
      <c r="FW94" s="348"/>
      <c r="FX94" s="348"/>
      <c r="FY94" s="348"/>
      <c r="FZ94" s="348"/>
      <c r="GA94" s="348"/>
      <c r="GB94" s="348"/>
      <c r="GC94" s="348"/>
      <c r="GD94" s="348"/>
      <c r="GE94" s="348"/>
      <c r="GF94" s="348"/>
      <c r="GG94" s="348"/>
      <c r="GH94" s="348"/>
      <c r="GI94" s="348"/>
      <c r="GJ94" s="348"/>
      <c r="GK94" s="348"/>
      <c r="GL94" s="348"/>
      <c r="GM94" s="348"/>
      <c r="GN94" s="348"/>
      <c r="GO94" s="348"/>
      <c r="GP94" s="348"/>
      <c r="GQ94" s="348"/>
      <c r="GR94" s="348"/>
      <c r="GS94" s="348"/>
      <c r="GT94" s="348"/>
      <c r="GU94" s="348"/>
      <c r="GV94" s="348"/>
      <c r="GW94" s="348"/>
      <c r="GX94" s="348"/>
      <c r="GY94" s="348"/>
      <c r="GZ94" s="348"/>
      <c r="HA94" s="348"/>
      <c r="HB94" s="348"/>
      <c r="HC94" s="348"/>
      <c r="HD94" s="348"/>
      <c r="HE94" s="348"/>
      <c r="HF94" s="348"/>
      <c r="HG94" s="348"/>
      <c r="HH94" s="348"/>
      <c r="HI94" s="348"/>
      <c r="HJ94" s="348"/>
      <c r="HK94" s="348"/>
      <c r="HL94" s="348"/>
      <c r="HM94" s="348"/>
      <c r="HN94" s="348"/>
      <c r="HO94" s="348"/>
      <c r="HP94" s="348"/>
      <c r="HQ94" s="348"/>
      <c r="HR94" s="348"/>
      <c r="HS94" s="348"/>
      <c r="HT94" s="348"/>
      <c r="HU94" s="348"/>
      <c r="HV94" s="348"/>
      <c r="HW94" s="348"/>
      <c r="HX94" s="348"/>
      <c r="HY94" s="348"/>
      <c r="HZ94" s="348"/>
      <c r="IA94" s="348"/>
      <c r="IB94" s="348"/>
      <c r="IC94" s="348"/>
      <c r="ID94" s="348"/>
      <c r="IE94" s="348"/>
      <c r="IF94" s="348"/>
      <c r="IG94" s="348"/>
      <c r="IH94" s="348"/>
      <c r="II94" s="348"/>
      <c r="IJ94" s="348"/>
      <c r="IK94" s="348"/>
      <c r="IL94" s="348"/>
      <c r="IM94" s="348"/>
      <c r="IN94" s="348"/>
      <c r="IO94" s="348"/>
      <c r="IP94" s="348"/>
      <c r="IQ94" s="348"/>
      <c r="IR94" s="348"/>
      <c r="IS94" s="348"/>
      <c r="IT94" s="348"/>
      <c r="IU94" s="348"/>
      <c r="IV94" s="348"/>
    </row>
    <row r="95" spans="1:256" s="352" customFormat="1" ht="12.95" customHeight="1">
      <c r="A95" s="348"/>
      <c r="B95" s="348"/>
      <c r="C95" s="348"/>
      <c r="D95" s="348"/>
      <c r="E95" s="348"/>
      <c r="F95" s="348"/>
      <c r="G95" s="348"/>
      <c r="H95" s="348"/>
      <c r="I95" s="348"/>
      <c r="J95" s="348"/>
      <c r="K95" s="348"/>
      <c r="L95" s="348"/>
      <c r="M95" s="348"/>
      <c r="N95" s="348"/>
      <c r="O95" s="348"/>
      <c r="P95" s="348"/>
      <c r="Q95" s="348"/>
      <c r="R95" s="348"/>
      <c r="S95" s="348"/>
      <c r="T95" s="348"/>
      <c r="U95" s="348"/>
      <c r="V95" s="348"/>
      <c r="W95" s="348"/>
      <c r="X95" s="348"/>
      <c r="Y95" s="348"/>
      <c r="Z95" s="348"/>
      <c r="AA95" s="348"/>
      <c r="AB95" s="348"/>
      <c r="AC95" s="348"/>
      <c r="AD95" s="348"/>
      <c r="AE95" s="348"/>
      <c r="AF95" s="348"/>
      <c r="AG95" s="348"/>
      <c r="AH95" s="348"/>
      <c r="AI95" s="348"/>
      <c r="AJ95" s="348"/>
      <c r="AK95" s="348"/>
      <c r="AL95" s="348"/>
      <c r="AM95" s="348"/>
      <c r="AN95" s="348"/>
      <c r="AO95" s="348"/>
      <c r="AP95" s="348"/>
      <c r="AQ95" s="348"/>
      <c r="AR95" s="348"/>
      <c r="AS95" s="348"/>
      <c r="AT95" s="348"/>
      <c r="AU95" s="348"/>
      <c r="AV95" s="348"/>
      <c r="AW95" s="348"/>
      <c r="AX95" s="348"/>
      <c r="AY95" s="348"/>
      <c r="AZ95" s="348"/>
      <c r="BA95" s="348"/>
      <c r="BB95" s="348"/>
      <c r="BC95" s="348"/>
      <c r="BD95" s="348"/>
      <c r="BE95" s="348"/>
      <c r="BF95" s="348"/>
      <c r="BG95" s="348"/>
      <c r="BH95" s="348"/>
      <c r="BI95" s="348"/>
      <c r="BJ95" s="348"/>
      <c r="BK95" s="348"/>
      <c r="BL95" s="348"/>
      <c r="BM95" s="348"/>
      <c r="BN95" s="348"/>
      <c r="BO95" s="348"/>
      <c r="BP95" s="348"/>
      <c r="BQ95" s="348"/>
      <c r="BR95" s="348"/>
      <c r="BS95" s="348"/>
      <c r="BT95" s="348"/>
      <c r="BU95" s="348"/>
      <c r="BV95" s="348"/>
      <c r="BW95" s="348"/>
      <c r="BX95" s="348"/>
      <c r="BY95" s="348"/>
      <c r="BZ95" s="348"/>
      <c r="CA95" s="348"/>
      <c r="CB95" s="348"/>
      <c r="CC95" s="348"/>
      <c r="CD95" s="348"/>
      <c r="CE95" s="348"/>
      <c r="CF95" s="348"/>
      <c r="CG95" s="348"/>
      <c r="CH95" s="348"/>
      <c r="CI95" s="348"/>
      <c r="CJ95" s="348"/>
      <c r="CK95" s="348"/>
      <c r="CL95" s="348"/>
      <c r="CM95" s="348"/>
      <c r="CN95" s="348"/>
      <c r="CO95" s="348"/>
      <c r="CP95" s="348"/>
      <c r="CQ95" s="348"/>
      <c r="CR95" s="348"/>
      <c r="CS95" s="348"/>
      <c r="CT95" s="348"/>
      <c r="CU95" s="348"/>
      <c r="CV95" s="348"/>
      <c r="CW95" s="348"/>
      <c r="CX95" s="348"/>
      <c r="CY95" s="348"/>
      <c r="CZ95" s="348"/>
      <c r="DA95" s="348"/>
      <c r="DB95" s="348"/>
      <c r="DC95" s="348"/>
      <c r="DD95" s="348"/>
      <c r="DE95" s="348"/>
      <c r="DF95" s="348"/>
      <c r="DG95" s="348"/>
      <c r="DH95" s="348"/>
      <c r="DI95" s="348"/>
      <c r="DJ95" s="348"/>
      <c r="DK95" s="348"/>
      <c r="DL95" s="348"/>
      <c r="DM95" s="348"/>
      <c r="DN95" s="348"/>
      <c r="DO95" s="348"/>
      <c r="DP95" s="348"/>
      <c r="DQ95" s="348"/>
      <c r="DR95" s="348"/>
      <c r="DS95" s="348"/>
      <c r="DT95" s="348"/>
      <c r="DU95" s="348"/>
      <c r="DV95" s="348"/>
      <c r="DW95" s="348"/>
      <c r="DX95" s="348"/>
      <c r="DY95" s="348"/>
      <c r="DZ95" s="348"/>
      <c r="EA95" s="348"/>
      <c r="EB95" s="348"/>
      <c r="EC95" s="348"/>
      <c r="ED95" s="348"/>
      <c r="EE95" s="348"/>
      <c r="EF95" s="348"/>
      <c r="EG95" s="348"/>
      <c r="EH95" s="348"/>
      <c r="EI95" s="348"/>
      <c r="EJ95" s="348"/>
      <c r="EK95" s="348"/>
      <c r="EL95" s="348"/>
      <c r="EM95" s="348"/>
      <c r="EN95" s="348"/>
      <c r="EO95" s="348"/>
      <c r="EP95" s="348"/>
      <c r="EQ95" s="348"/>
      <c r="ER95" s="348"/>
      <c r="ES95" s="348"/>
      <c r="ET95" s="348"/>
      <c r="EU95" s="348"/>
      <c r="EV95" s="348"/>
      <c r="EW95" s="348"/>
      <c r="EX95" s="348"/>
      <c r="EY95" s="348"/>
      <c r="EZ95" s="348"/>
      <c r="FA95" s="348"/>
      <c r="FB95" s="348"/>
      <c r="FC95" s="348"/>
      <c r="FD95" s="348"/>
      <c r="FE95" s="348"/>
      <c r="FF95" s="348"/>
      <c r="FG95" s="348"/>
      <c r="FH95" s="348"/>
      <c r="FI95" s="348"/>
      <c r="FJ95" s="348"/>
      <c r="FK95" s="348"/>
      <c r="FL95" s="348"/>
      <c r="FM95" s="348"/>
      <c r="FN95" s="348"/>
      <c r="FO95" s="348"/>
      <c r="FP95" s="348"/>
      <c r="FQ95" s="348"/>
      <c r="FR95" s="348"/>
      <c r="FS95" s="348"/>
      <c r="FT95" s="348"/>
      <c r="FU95" s="348"/>
      <c r="FV95" s="348"/>
      <c r="FW95" s="348"/>
      <c r="FX95" s="348"/>
      <c r="FY95" s="348"/>
      <c r="FZ95" s="348"/>
      <c r="GA95" s="348"/>
      <c r="GB95" s="348"/>
      <c r="GC95" s="348"/>
      <c r="GD95" s="348"/>
      <c r="GE95" s="348"/>
      <c r="GF95" s="348"/>
      <c r="GG95" s="348"/>
      <c r="GH95" s="348"/>
      <c r="GI95" s="348"/>
      <c r="GJ95" s="348"/>
      <c r="GK95" s="348"/>
      <c r="GL95" s="348"/>
      <c r="GM95" s="348"/>
      <c r="GN95" s="348"/>
      <c r="GO95" s="348"/>
      <c r="GP95" s="348"/>
      <c r="GQ95" s="348"/>
      <c r="GR95" s="348"/>
      <c r="GS95" s="348"/>
      <c r="GT95" s="348"/>
      <c r="GU95" s="348"/>
      <c r="GV95" s="348"/>
      <c r="GW95" s="348"/>
      <c r="GX95" s="348"/>
      <c r="GY95" s="348"/>
      <c r="GZ95" s="348"/>
      <c r="HA95" s="348"/>
      <c r="HB95" s="348"/>
      <c r="HC95" s="348"/>
      <c r="HD95" s="348"/>
      <c r="HE95" s="348"/>
      <c r="HF95" s="348"/>
      <c r="HG95" s="348"/>
      <c r="HH95" s="348"/>
      <c r="HI95" s="348"/>
      <c r="HJ95" s="348"/>
      <c r="HK95" s="348"/>
      <c r="HL95" s="348"/>
      <c r="HM95" s="348"/>
      <c r="HN95" s="348"/>
      <c r="HO95" s="348"/>
      <c r="HP95" s="348"/>
      <c r="HQ95" s="348"/>
      <c r="HR95" s="348"/>
      <c r="HS95" s="348"/>
      <c r="HT95" s="348"/>
      <c r="HU95" s="348"/>
      <c r="HV95" s="348"/>
      <c r="HW95" s="348"/>
      <c r="HX95" s="348"/>
      <c r="HY95" s="348"/>
      <c r="HZ95" s="348"/>
      <c r="IA95" s="348"/>
      <c r="IB95" s="348"/>
      <c r="IC95" s="348"/>
      <c r="ID95" s="348"/>
      <c r="IE95" s="348"/>
      <c r="IF95" s="348"/>
      <c r="IG95" s="348"/>
      <c r="IH95" s="348"/>
      <c r="II95" s="348"/>
      <c r="IJ95" s="348"/>
      <c r="IK95" s="348"/>
      <c r="IL95" s="348"/>
      <c r="IM95" s="348"/>
      <c r="IN95" s="348"/>
      <c r="IO95" s="348"/>
      <c r="IP95" s="348"/>
      <c r="IQ95" s="348"/>
      <c r="IR95" s="348"/>
      <c r="IS95" s="348"/>
      <c r="IT95" s="348"/>
      <c r="IU95" s="348"/>
      <c r="IV95" s="348"/>
    </row>
    <row r="96" spans="1:256" s="352" customFormat="1" ht="12.95" customHeight="1">
      <c r="A96" s="348"/>
      <c r="B96" s="348"/>
      <c r="C96" s="348"/>
      <c r="D96" s="348"/>
      <c r="E96" s="348"/>
      <c r="F96" s="348"/>
      <c r="G96" s="348"/>
      <c r="H96" s="348"/>
      <c r="I96" s="348"/>
      <c r="J96" s="348"/>
      <c r="K96" s="348"/>
      <c r="L96" s="348"/>
      <c r="M96" s="348"/>
      <c r="N96" s="348"/>
      <c r="O96" s="348"/>
      <c r="P96" s="348"/>
      <c r="Q96" s="348"/>
      <c r="R96" s="348"/>
      <c r="S96" s="348"/>
      <c r="T96" s="348"/>
      <c r="U96" s="348"/>
      <c r="V96" s="348"/>
      <c r="W96" s="348"/>
      <c r="X96" s="348"/>
      <c r="Y96" s="348"/>
      <c r="Z96" s="348"/>
      <c r="AA96" s="348"/>
      <c r="AB96" s="348"/>
      <c r="AC96" s="348"/>
      <c r="AD96" s="348"/>
      <c r="AE96" s="348"/>
      <c r="AF96" s="348"/>
      <c r="AG96" s="348"/>
      <c r="AH96" s="348"/>
      <c r="AI96" s="348"/>
      <c r="AJ96" s="348"/>
      <c r="AK96" s="348"/>
      <c r="AL96" s="348"/>
      <c r="AM96" s="348"/>
      <c r="AN96" s="348"/>
      <c r="AO96" s="348"/>
      <c r="AP96" s="348"/>
      <c r="AQ96" s="348"/>
      <c r="AR96" s="348"/>
      <c r="AS96" s="348"/>
      <c r="AT96" s="348"/>
      <c r="AU96" s="348"/>
      <c r="AV96" s="348"/>
      <c r="AW96" s="348"/>
      <c r="AX96" s="348"/>
      <c r="AY96" s="348"/>
      <c r="AZ96" s="348"/>
      <c r="BA96" s="348"/>
      <c r="BB96" s="348"/>
      <c r="BC96" s="348"/>
      <c r="BD96" s="348"/>
      <c r="BE96" s="348"/>
      <c r="BF96" s="348"/>
      <c r="BG96" s="348"/>
      <c r="BH96" s="348"/>
      <c r="BI96" s="348"/>
      <c r="BJ96" s="348"/>
      <c r="BK96" s="348"/>
      <c r="BL96" s="348"/>
      <c r="BM96" s="348"/>
      <c r="BN96" s="348"/>
      <c r="BO96" s="348"/>
      <c r="BP96" s="348"/>
      <c r="BQ96" s="348"/>
      <c r="BR96" s="348"/>
      <c r="BS96" s="348"/>
      <c r="BT96" s="348"/>
      <c r="BU96" s="348"/>
      <c r="BV96" s="348"/>
      <c r="BW96" s="348"/>
      <c r="BX96" s="348"/>
      <c r="BY96" s="348"/>
      <c r="BZ96" s="348"/>
      <c r="CA96" s="348"/>
      <c r="CB96" s="348"/>
      <c r="CC96" s="348"/>
      <c r="CD96" s="348"/>
      <c r="CE96" s="348"/>
      <c r="CF96" s="348"/>
      <c r="CG96" s="348"/>
      <c r="CH96" s="348"/>
      <c r="CI96" s="348"/>
      <c r="CJ96" s="348"/>
      <c r="CK96" s="348"/>
      <c r="CL96" s="348"/>
      <c r="CM96" s="348"/>
      <c r="CN96" s="348"/>
      <c r="CO96" s="348"/>
      <c r="CP96" s="348"/>
      <c r="CQ96" s="348"/>
      <c r="CR96" s="348"/>
      <c r="CS96" s="348"/>
      <c r="CT96" s="348"/>
      <c r="CU96" s="348"/>
      <c r="CV96" s="348"/>
      <c r="CW96" s="348"/>
      <c r="CX96" s="348"/>
      <c r="CY96" s="348"/>
      <c r="CZ96" s="348"/>
      <c r="DA96" s="348"/>
      <c r="DB96" s="348"/>
      <c r="DC96" s="348"/>
      <c r="DD96" s="348"/>
      <c r="DE96" s="348"/>
      <c r="DF96" s="348"/>
      <c r="DG96" s="348"/>
      <c r="DH96" s="348"/>
      <c r="DI96" s="348"/>
      <c r="DJ96" s="348"/>
      <c r="DK96" s="348"/>
      <c r="DL96" s="348"/>
      <c r="DM96" s="348"/>
      <c r="DN96" s="348"/>
      <c r="DO96" s="348"/>
      <c r="DP96" s="348"/>
      <c r="DQ96" s="348"/>
      <c r="DR96" s="348"/>
      <c r="DS96" s="348"/>
      <c r="DT96" s="348"/>
      <c r="DU96" s="348"/>
      <c r="DV96" s="348"/>
      <c r="DW96" s="348"/>
      <c r="DX96" s="348"/>
      <c r="DY96" s="348"/>
      <c r="DZ96" s="348"/>
      <c r="EA96" s="348"/>
      <c r="EB96" s="348"/>
      <c r="EC96" s="348"/>
      <c r="ED96" s="348"/>
      <c r="EE96" s="348"/>
      <c r="EF96" s="348"/>
      <c r="EG96" s="348"/>
      <c r="EH96" s="348"/>
      <c r="EI96" s="348"/>
      <c r="EJ96" s="348"/>
      <c r="EK96" s="348"/>
      <c r="EL96" s="348"/>
      <c r="EM96" s="348"/>
      <c r="EN96" s="348"/>
      <c r="EO96" s="348"/>
      <c r="EP96" s="348"/>
      <c r="EQ96" s="348"/>
      <c r="ER96" s="348"/>
      <c r="ES96" s="348"/>
      <c r="ET96" s="348"/>
      <c r="EU96" s="348"/>
      <c r="EV96" s="348"/>
      <c r="EW96" s="348"/>
      <c r="EX96" s="348"/>
      <c r="EY96" s="348"/>
      <c r="EZ96" s="348"/>
      <c r="FA96" s="348"/>
      <c r="FB96" s="348"/>
      <c r="FC96" s="348"/>
      <c r="FD96" s="348"/>
      <c r="FE96" s="348"/>
      <c r="FF96" s="348"/>
      <c r="FG96" s="348"/>
      <c r="FH96" s="348"/>
      <c r="FI96" s="348"/>
      <c r="FJ96" s="348"/>
      <c r="FK96" s="348"/>
      <c r="FL96" s="348"/>
      <c r="FM96" s="348"/>
      <c r="FN96" s="348"/>
      <c r="FO96" s="348"/>
      <c r="FP96" s="348"/>
      <c r="FQ96" s="348"/>
      <c r="FR96" s="348"/>
      <c r="FS96" s="348"/>
      <c r="FT96" s="348"/>
      <c r="FU96" s="348"/>
      <c r="FV96" s="348"/>
      <c r="FW96" s="348"/>
      <c r="FX96" s="348"/>
      <c r="FY96" s="348"/>
      <c r="FZ96" s="348"/>
      <c r="GA96" s="348"/>
      <c r="GB96" s="348"/>
      <c r="GC96" s="348"/>
      <c r="GD96" s="348"/>
      <c r="GE96" s="348"/>
      <c r="GF96" s="348"/>
      <c r="GG96" s="348"/>
      <c r="GH96" s="348"/>
      <c r="GI96" s="348"/>
      <c r="GJ96" s="348"/>
      <c r="GK96" s="348"/>
      <c r="GL96" s="348"/>
      <c r="GM96" s="348"/>
      <c r="GN96" s="348"/>
      <c r="GO96" s="348"/>
      <c r="GP96" s="348"/>
      <c r="GQ96" s="348"/>
      <c r="GR96" s="348"/>
      <c r="GS96" s="348"/>
      <c r="GT96" s="348"/>
      <c r="GU96" s="348"/>
      <c r="GV96" s="348"/>
      <c r="GW96" s="348"/>
      <c r="GX96" s="348"/>
      <c r="GY96" s="348"/>
      <c r="GZ96" s="348"/>
      <c r="HA96" s="348"/>
      <c r="HB96" s="348"/>
      <c r="HC96" s="348"/>
      <c r="HD96" s="348"/>
      <c r="HE96" s="348"/>
      <c r="HF96" s="348"/>
      <c r="HG96" s="348"/>
      <c r="HH96" s="348"/>
      <c r="HI96" s="348"/>
      <c r="HJ96" s="348"/>
      <c r="HK96" s="348"/>
      <c r="HL96" s="348"/>
      <c r="HM96" s="348"/>
      <c r="HN96" s="348"/>
      <c r="HO96" s="348"/>
      <c r="HP96" s="348"/>
      <c r="HQ96" s="348"/>
      <c r="HR96" s="348"/>
      <c r="HS96" s="348"/>
      <c r="HT96" s="348"/>
      <c r="HU96" s="348"/>
      <c r="HV96" s="348"/>
      <c r="HW96" s="348"/>
      <c r="HX96" s="348"/>
      <c r="HY96" s="348"/>
      <c r="HZ96" s="348"/>
      <c r="IA96" s="348"/>
      <c r="IB96" s="348"/>
      <c r="IC96" s="348"/>
      <c r="ID96" s="348"/>
      <c r="IE96" s="348"/>
      <c r="IF96" s="348"/>
      <c r="IG96" s="348"/>
      <c r="IH96" s="348"/>
      <c r="II96" s="348"/>
      <c r="IJ96" s="348"/>
      <c r="IK96" s="348"/>
      <c r="IL96" s="348"/>
      <c r="IM96" s="348"/>
      <c r="IN96" s="348"/>
      <c r="IO96" s="348"/>
      <c r="IP96" s="348"/>
      <c r="IQ96" s="348"/>
      <c r="IR96" s="348"/>
      <c r="IS96" s="348"/>
      <c r="IT96" s="348"/>
      <c r="IU96" s="348"/>
      <c r="IV96" s="348"/>
    </row>
    <row r="97" spans="1:256" s="352" customFormat="1" ht="12.95" customHeight="1">
      <c r="A97" s="348"/>
      <c r="B97" s="348"/>
      <c r="C97" s="348"/>
      <c r="D97" s="348"/>
      <c r="E97" s="348"/>
      <c r="F97" s="348"/>
      <c r="G97" s="348"/>
      <c r="H97" s="348"/>
      <c r="I97" s="348"/>
      <c r="J97" s="348"/>
      <c r="K97" s="348"/>
      <c r="L97" s="348"/>
      <c r="M97" s="348"/>
      <c r="N97" s="348"/>
      <c r="O97" s="348"/>
      <c r="P97" s="348"/>
      <c r="Q97" s="348"/>
      <c r="R97" s="348"/>
      <c r="S97" s="348"/>
      <c r="T97" s="348"/>
      <c r="U97" s="348"/>
      <c r="V97" s="348"/>
      <c r="W97" s="348"/>
      <c r="X97" s="348"/>
      <c r="Y97" s="348"/>
      <c r="Z97" s="348"/>
      <c r="AA97" s="348"/>
      <c r="AB97" s="348"/>
      <c r="AC97" s="348"/>
      <c r="AD97" s="348"/>
      <c r="AE97" s="348"/>
      <c r="AF97" s="348"/>
      <c r="AG97" s="348"/>
      <c r="AH97" s="348"/>
      <c r="AI97" s="348"/>
      <c r="AJ97" s="348"/>
      <c r="AK97" s="348"/>
      <c r="AL97" s="348"/>
      <c r="AM97" s="348"/>
      <c r="AN97" s="348"/>
      <c r="AO97" s="348"/>
      <c r="AP97" s="348"/>
      <c r="AQ97" s="348"/>
      <c r="AR97" s="348"/>
      <c r="AS97" s="348"/>
      <c r="AT97" s="348"/>
      <c r="AU97" s="348"/>
      <c r="AV97" s="348"/>
      <c r="AW97" s="348"/>
      <c r="AX97" s="348"/>
      <c r="AY97" s="348"/>
      <c r="AZ97" s="348"/>
      <c r="BA97" s="348"/>
      <c r="BB97" s="348"/>
      <c r="BC97" s="348"/>
      <c r="BD97" s="348"/>
      <c r="BE97" s="348"/>
      <c r="BF97" s="348"/>
      <c r="BG97" s="348"/>
      <c r="BH97" s="348"/>
      <c r="BI97" s="348"/>
      <c r="BJ97" s="348"/>
      <c r="BK97" s="348"/>
      <c r="BL97" s="348"/>
      <c r="BM97" s="348"/>
      <c r="BN97" s="348"/>
      <c r="BO97" s="348"/>
      <c r="BP97" s="348"/>
      <c r="BQ97" s="348"/>
      <c r="BR97" s="348"/>
      <c r="BS97" s="348"/>
      <c r="BT97" s="348"/>
      <c r="BU97" s="348"/>
      <c r="BV97" s="348"/>
      <c r="BW97" s="348"/>
      <c r="BX97" s="348"/>
      <c r="BY97" s="348"/>
      <c r="BZ97" s="348"/>
      <c r="CA97" s="348"/>
      <c r="CB97" s="348"/>
      <c r="CC97" s="348"/>
      <c r="CD97" s="348"/>
      <c r="CE97" s="348"/>
      <c r="CF97" s="348"/>
      <c r="CG97" s="348"/>
      <c r="CH97" s="348"/>
      <c r="CI97" s="348"/>
      <c r="CJ97" s="348"/>
      <c r="CK97" s="348"/>
      <c r="CL97" s="348"/>
      <c r="CM97" s="348"/>
      <c r="CN97" s="348"/>
      <c r="CO97" s="348"/>
      <c r="CP97" s="348"/>
      <c r="CQ97" s="348"/>
      <c r="CR97" s="348"/>
      <c r="CS97" s="348"/>
      <c r="CT97" s="348"/>
      <c r="CU97" s="348"/>
      <c r="CV97" s="348"/>
      <c r="CW97" s="348"/>
      <c r="CX97" s="348"/>
      <c r="CY97" s="348"/>
      <c r="CZ97" s="348"/>
      <c r="DA97" s="348"/>
      <c r="DB97" s="348"/>
      <c r="DC97" s="348"/>
      <c r="DD97" s="348"/>
      <c r="DE97" s="348"/>
      <c r="DF97" s="348"/>
      <c r="DG97" s="348"/>
      <c r="DH97" s="348"/>
      <c r="DI97" s="348"/>
      <c r="DJ97" s="348"/>
      <c r="DK97" s="348"/>
      <c r="DL97" s="348"/>
      <c r="DM97" s="348"/>
      <c r="DN97" s="348"/>
      <c r="DO97" s="348"/>
      <c r="DP97" s="348"/>
      <c r="DQ97" s="348"/>
      <c r="DR97" s="348"/>
      <c r="DS97" s="348"/>
      <c r="DT97" s="348"/>
      <c r="DU97" s="348"/>
      <c r="DV97" s="348"/>
      <c r="DW97" s="348"/>
      <c r="DX97" s="348"/>
      <c r="DY97" s="348"/>
      <c r="DZ97" s="348"/>
      <c r="EA97" s="348"/>
      <c r="EB97" s="348"/>
      <c r="EC97" s="348"/>
      <c r="ED97" s="348"/>
      <c r="EE97" s="348"/>
      <c r="EF97" s="348"/>
      <c r="EG97" s="348"/>
      <c r="EH97" s="348"/>
      <c r="EI97" s="348"/>
      <c r="EJ97" s="348"/>
      <c r="EK97" s="348"/>
      <c r="EL97" s="348"/>
      <c r="EM97" s="348"/>
      <c r="EN97" s="348"/>
      <c r="EO97" s="348"/>
      <c r="EP97" s="348"/>
      <c r="EQ97" s="348"/>
      <c r="ER97" s="348"/>
      <c r="ES97" s="348"/>
      <c r="ET97" s="348"/>
      <c r="EU97" s="348"/>
      <c r="EV97" s="348"/>
      <c r="EW97" s="348"/>
      <c r="EX97" s="348"/>
      <c r="EY97" s="348"/>
      <c r="EZ97" s="348"/>
      <c r="FA97" s="348"/>
      <c r="FB97" s="348"/>
      <c r="FC97" s="348"/>
      <c r="FD97" s="348"/>
      <c r="FE97" s="348"/>
      <c r="FF97" s="348"/>
      <c r="FG97" s="348"/>
      <c r="FH97" s="348"/>
      <c r="FI97" s="348"/>
      <c r="FJ97" s="348"/>
      <c r="FK97" s="348"/>
      <c r="FL97" s="348"/>
      <c r="FM97" s="348"/>
      <c r="FN97" s="348"/>
      <c r="FO97" s="348"/>
      <c r="FP97" s="348"/>
      <c r="FQ97" s="348"/>
      <c r="FR97" s="348"/>
      <c r="FS97" s="348"/>
      <c r="FT97" s="348"/>
      <c r="FU97" s="348"/>
      <c r="FV97" s="348"/>
      <c r="FW97" s="348"/>
      <c r="FX97" s="348"/>
      <c r="FY97" s="348"/>
      <c r="FZ97" s="348"/>
      <c r="GA97" s="348"/>
      <c r="GB97" s="348"/>
      <c r="GC97" s="348"/>
      <c r="GD97" s="348"/>
      <c r="GE97" s="348"/>
      <c r="GF97" s="348"/>
      <c r="GG97" s="348"/>
      <c r="GH97" s="348"/>
      <c r="GI97" s="348"/>
      <c r="GJ97" s="348"/>
      <c r="GK97" s="348"/>
      <c r="GL97" s="348"/>
      <c r="GM97" s="348"/>
      <c r="GN97" s="348"/>
      <c r="GO97" s="348"/>
      <c r="GP97" s="348"/>
      <c r="GQ97" s="348"/>
      <c r="GR97" s="348"/>
      <c r="GS97" s="348"/>
      <c r="GT97" s="348"/>
      <c r="GU97" s="348"/>
      <c r="GV97" s="348"/>
      <c r="GW97" s="348"/>
      <c r="GX97" s="348"/>
      <c r="GY97" s="348"/>
      <c r="GZ97" s="348"/>
      <c r="HA97" s="348"/>
      <c r="HB97" s="348"/>
      <c r="HC97" s="348"/>
      <c r="HD97" s="348"/>
      <c r="HE97" s="348"/>
      <c r="HF97" s="348"/>
      <c r="HG97" s="348"/>
      <c r="HH97" s="348"/>
      <c r="HI97" s="348"/>
      <c r="HJ97" s="348"/>
      <c r="HK97" s="348"/>
      <c r="HL97" s="348"/>
      <c r="HM97" s="348"/>
      <c r="HN97" s="348"/>
      <c r="HO97" s="348"/>
      <c r="HP97" s="348"/>
      <c r="HQ97" s="348"/>
      <c r="HR97" s="348"/>
      <c r="HS97" s="348"/>
      <c r="HT97" s="348"/>
      <c r="HU97" s="348"/>
      <c r="HV97" s="348"/>
      <c r="HW97" s="348"/>
      <c r="HX97" s="348"/>
      <c r="HY97" s="348"/>
      <c r="HZ97" s="348"/>
      <c r="IA97" s="348"/>
      <c r="IB97" s="348"/>
      <c r="IC97" s="348"/>
      <c r="ID97" s="348"/>
      <c r="IE97" s="348"/>
      <c r="IF97" s="348"/>
      <c r="IG97" s="348"/>
      <c r="IH97" s="348"/>
      <c r="II97" s="348"/>
      <c r="IJ97" s="348"/>
      <c r="IK97" s="348"/>
      <c r="IL97" s="348"/>
      <c r="IM97" s="348"/>
      <c r="IN97" s="348"/>
      <c r="IO97" s="348"/>
      <c r="IP97" s="348"/>
      <c r="IQ97" s="348"/>
      <c r="IR97" s="348"/>
      <c r="IS97" s="348"/>
      <c r="IT97" s="348"/>
      <c r="IU97" s="348"/>
      <c r="IV97" s="348"/>
    </row>
    <row r="98" spans="1:256" s="352" customFormat="1" ht="12.95" customHeight="1">
      <c r="A98" s="348"/>
      <c r="B98" s="348"/>
      <c r="C98" s="348"/>
      <c r="D98" s="348"/>
      <c r="E98" s="348"/>
      <c r="F98" s="348"/>
      <c r="G98" s="348"/>
      <c r="H98" s="348"/>
      <c r="I98" s="348"/>
      <c r="J98" s="348"/>
      <c r="K98" s="348"/>
      <c r="L98" s="348"/>
      <c r="M98" s="348"/>
      <c r="N98" s="348"/>
      <c r="O98" s="348"/>
      <c r="P98" s="348"/>
      <c r="Q98" s="348"/>
      <c r="R98" s="348"/>
      <c r="S98" s="348"/>
      <c r="T98" s="348"/>
      <c r="U98" s="348"/>
      <c r="V98" s="348"/>
      <c r="W98" s="348"/>
      <c r="X98" s="348"/>
      <c r="Y98" s="348"/>
      <c r="Z98" s="348"/>
      <c r="AA98" s="348"/>
      <c r="AB98" s="348"/>
      <c r="AC98" s="348"/>
      <c r="AD98" s="348"/>
      <c r="AE98" s="348"/>
      <c r="AF98" s="348"/>
      <c r="AG98" s="348"/>
      <c r="AH98" s="348"/>
      <c r="AI98" s="348"/>
      <c r="AJ98" s="348"/>
      <c r="AK98" s="348"/>
      <c r="AL98" s="348"/>
      <c r="AM98" s="348"/>
      <c r="AN98" s="348"/>
      <c r="AO98" s="348"/>
      <c r="AP98" s="348"/>
      <c r="AQ98" s="348"/>
      <c r="AR98" s="348"/>
      <c r="AS98" s="348"/>
      <c r="AT98" s="348"/>
      <c r="AU98" s="348"/>
      <c r="AV98" s="348"/>
      <c r="AW98" s="348"/>
      <c r="AX98" s="348"/>
      <c r="AY98" s="348"/>
      <c r="AZ98" s="348"/>
      <c r="BA98" s="348"/>
      <c r="BB98" s="348"/>
      <c r="BC98" s="348"/>
      <c r="BD98" s="348"/>
      <c r="BE98" s="348"/>
      <c r="BF98" s="348"/>
      <c r="BG98" s="348"/>
      <c r="BH98" s="348"/>
      <c r="BI98" s="348"/>
      <c r="BJ98" s="348"/>
      <c r="BK98" s="348"/>
      <c r="BL98" s="348"/>
      <c r="BM98" s="348"/>
      <c r="BN98" s="348"/>
      <c r="BO98" s="348"/>
      <c r="BP98" s="348"/>
      <c r="BQ98" s="348"/>
      <c r="BR98" s="348"/>
      <c r="BS98" s="348"/>
      <c r="BT98" s="348"/>
      <c r="BU98" s="348"/>
      <c r="BV98" s="348"/>
      <c r="BW98" s="348"/>
      <c r="BX98" s="348"/>
      <c r="BY98" s="348"/>
      <c r="BZ98" s="348"/>
      <c r="CA98" s="348"/>
      <c r="CB98" s="348"/>
      <c r="CC98" s="348"/>
      <c r="CD98" s="348"/>
      <c r="CE98" s="348"/>
      <c r="CF98" s="348"/>
      <c r="CG98" s="348"/>
      <c r="CH98" s="348"/>
      <c r="CI98" s="348"/>
      <c r="CJ98" s="348"/>
      <c r="CK98" s="348"/>
      <c r="CL98" s="348"/>
      <c r="CM98" s="348"/>
      <c r="CN98" s="348"/>
      <c r="CO98" s="348"/>
      <c r="CP98" s="348"/>
      <c r="CQ98" s="348"/>
      <c r="CR98" s="348"/>
      <c r="CS98" s="348"/>
      <c r="CT98" s="348"/>
      <c r="CU98" s="348"/>
      <c r="CV98" s="348"/>
      <c r="CW98" s="348"/>
      <c r="CX98" s="348"/>
      <c r="CY98" s="348"/>
      <c r="CZ98" s="348"/>
      <c r="DA98" s="348"/>
      <c r="DB98" s="348"/>
      <c r="DC98" s="348"/>
      <c r="DD98" s="348"/>
      <c r="DE98" s="348"/>
      <c r="DF98" s="348"/>
      <c r="DG98" s="348"/>
      <c r="DH98" s="348"/>
      <c r="DI98" s="348"/>
      <c r="DJ98" s="348"/>
      <c r="DK98" s="348"/>
      <c r="DL98" s="348"/>
      <c r="DM98" s="348"/>
      <c r="DN98" s="348"/>
      <c r="DO98" s="348"/>
      <c r="DP98" s="348"/>
      <c r="DQ98" s="348"/>
      <c r="DR98" s="348"/>
      <c r="DS98" s="348"/>
      <c r="DT98" s="348"/>
      <c r="DU98" s="348"/>
      <c r="DV98" s="348"/>
      <c r="DW98" s="348"/>
      <c r="DX98" s="348"/>
      <c r="DY98" s="348"/>
      <c r="DZ98" s="348"/>
      <c r="EA98" s="348"/>
      <c r="EB98" s="348"/>
      <c r="EC98" s="348"/>
      <c r="ED98" s="348"/>
      <c r="EE98" s="348"/>
      <c r="EF98" s="348"/>
      <c r="EG98" s="348"/>
      <c r="EH98" s="348"/>
      <c r="EI98" s="348"/>
      <c r="EJ98" s="348"/>
      <c r="EK98" s="348"/>
      <c r="EL98" s="348"/>
      <c r="EM98" s="348"/>
      <c r="EN98" s="348"/>
      <c r="EO98" s="348"/>
      <c r="EP98" s="348"/>
      <c r="EQ98" s="348"/>
      <c r="ER98" s="348"/>
      <c r="ES98" s="348"/>
      <c r="ET98" s="348"/>
      <c r="EU98" s="348"/>
      <c r="EV98" s="348"/>
      <c r="EW98" s="348"/>
      <c r="EX98" s="348"/>
      <c r="EY98" s="348"/>
      <c r="EZ98" s="348"/>
      <c r="FA98" s="348"/>
      <c r="FB98" s="348"/>
      <c r="FC98" s="348"/>
      <c r="FD98" s="348"/>
      <c r="FE98" s="348"/>
      <c r="FF98" s="348"/>
      <c r="FG98" s="348"/>
      <c r="FH98" s="348"/>
      <c r="FI98" s="348"/>
      <c r="FJ98" s="348"/>
      <c r="FK98" s="348"/>
      <c r="FL98" s="348"/>
      <c r="FM98" s="348"/>
      <c r="FN98" s="348"/>
      <c r="FO98" s="348"/>
      <c r="FP98" s="348"/>
      <c r="FQ98" s="348"/>
      <c r="FR98" s="348"/>
      <c r="FS98" s="348"/>
      <c r="FT98" s="348"/>
      <c r="FU98" s="348"/>
      <c r="FV98" s="348"/>
      <c r="FW98" s="348"/>
      <c r="FX98" s="348"/>
      <c r="FY98" s="348"/>
      <c r="FZ98" s="348"/>
      <c r="GA98" s="348"/>
      <c r="GB98" s="348"/>
      <c r="GC98" s="348"/>
      <c r="GD98" s="348"/>
      <c r="GE98" s="348"/>
      <c r="GF98" s="348"/>
      <c r="GG98" s="348"/>
      <c r="GH98" s="348"/>
      <c r="GI98" s="348"/>
      <c r="GJ98" s="348"/>
      <c r="GK98" s="348"/>
      <c r="GL98" s="348"/>
      <c r="GM98" s="348"/>
      <c r="GN98" s="348"/>
      <c r="GO98" s="348"/>
      <c r="GP98" s="348"/>
      <c r="GQ98" s="348"/>
      <c r="GR98" s="348"/>
      <c r="GS98" s="348"/>
      <c r="GT98" s="348"/>
      <c r="GU98" s="348"/>
      <c r="GV98" s="348"/>
      <c r="GW98" s="348"/>
      <c r="GX98" s="348"/>
      <c r="GY98" s="348"/>
      <c r="GZ98" s="348"/>
      <c r="HA98" s="348"/>
      <c r="HB98" s="348"/>
      <c r="HC98" s="348"/>
      <c r="HD98" s="348"/>
      <c r="HE98" s="348"/>
      <c r="HF98" s="348"/>
      <c r="HG98" s="348"/>
      <c r="HH98" s="348"/>
      <c r="HI98" s="348"/>
      <c r="HJ98" s="348"/>
      <c r="HK98" s="348"/>
      <c r="HL98" s="348"/>
      <c r="HM98" s="348"/>
      <c r="HN98" s="348"/>
      <c r="HO98" s="348"/>
      <c r="HP98" s="348"/>
      <c r="HQ98" s="348"/>
      <c r="HR98" s="348"/>
      <c r="HS98" s="348"/>
      <c r="HT98" s="348"/>
      <c r="HU98" s="348"/>
      <c r="HV98" s="348"/>
      <c r="HW98" s="348"/>
      <c r="HX98" s="348"/>
      <c r="HY98" s="348"/>
      <c r="HZ98" s="348"/>
      <c r="IA98" s="348"/>
      <c r="IB98" s="348"/>
      <c r="IC98" s="348"/>
      <c r="ID98" s="348"/>
      <c r="IE98" s="348"/>
      <c r="IF98" s="348"/>
      <c r="IG98" s="348"/>
      <c r="IH98" s="348"/>
      <c r="II98" s="348"/>
      <c r="IJ98" s="348"/>
      <c r="IK98" s="348"/>
      <c r="IL98" s="348"/>
      <c r="IM98" s="348"/>
      <c r="IN98" s="348"/>
      <c r="IO98" s="348"/>
      <c r="IP98" s="348"/>
      <c r="IQ98" s="348"/>
      <c r="IR98" s="348"/>
      <c r="IS98" s="348"/>
      <c r="IT98" s="348"/>
      <c r="IU98" s="348"/>
      <c r="IV98" s="348"/>
    </row>
    <row r="99" spans="1:256" s="352" customFormat="1" ht="12.95" customHeight="1">
      <c r="A99" s="348"/>
      <c r="B99" s="348"/>
      <c r="C99" s="348"/>
      <c r="D99" s="348"/>
      <c r="E99" s="348"/>
      <c r="F99" s="348"/>
      <c r="G99" s="348"/>
      <c r="H99" s="348"/>
      <c r="I99" s="348"/>
      <c r="J99" s="348"/>
      <c r="K99" s="348"/>
      <c r="L99" s="348"/>
      <c r="M99" s="348"/>
      <c r="N99" s="348"/>
      <c r="O99" s="348"/>
      <c r="P99" s="348"/>
      <c r="Q99" s="348"/>
      <c r="R99" s="348"/>
      <c r="S99" s="348"/>
      <c r="T99" s="348"/>
      <c r="U99" s="348"/>
      <c r="V99" s="348"/>
      <c r="W99" s="348"/>
      <c r="X99" s="348"/>
      <c r="Y99" s="348"/>
      <c r="Z99" s="348"/>
      <c r="AA99" s="348"/>
      <c r="AB99" s="348"/>
      <c r="AC99" s="348"/>
      <c r="AD99" s="348"/>
      <c r="AE99" s="348"/>
      <c r="AF99" s="348"/>
      <c r="AG99" s="348"/>
      <c r="AH99" s="348"/>
      <c r="AI99" s="348"/>
      <c r="AJ99" s="348"/>
      <c r="AK99" s="348"/>
      <c r="AL99" s="348"/>
      <c r="AM99" s="348"/>
      <c r="AN99" s="348"/>
      <c r="AO99" s="348"/>
      <c r="AP99" s="348"/>
      <c r="AQ99" s="348"/>
      <c r="AR99" s="348"/>
      <c r="AS99" s="348"/>
      <c r="AT99" s="348"/>
      <c r="AU99" s="348"/>
      <c r="AV99" s="348"/>
      <c r="AW99" s="348"/>
      <c r="AX99" s="348"/>
      <c r="AY99" s="348"/>
      <c r="AZ99" s="348"/>
      <c r="BA99" s="348"/>
      <c r="BB99" s="348"/>
      <c r="BC99" s="348"/>
      <c r="BD99" s="348"/>
      <c r="BE99" s="348"/>
      <c r="BF99" s="348"/>
      <c r="BG99" s="348"/>
      <c r="BH99" s="348"/>
      <c r="BI99" s="348"/>
      <c r="BJ99" s="348"/>
      <c r="BK99" s="348"/>
      <c r="BL99" s="348"/>
      <c r="BM99" s="348"/>
      <c r="BN99" s="348"/>
      <c r="BO99" s="348"/>
      <c r="BP99" s="348"/>
      <c r="BQ99" s="348"/>
      <c r="BR99" s="348"/>
      <c r="BS99" s="348"/>
      <c r="BT99" s="348"/>
      <c r="BU99" s="348"/>
      <c r="BV99" s="348"/>
      <c r="BW99" s="348"/>
      <c r="BX99" s="348"/>
      <c r="BY99" s="348"/>
      <c r="BZ99" s="348"/>
      <c r="CA99" s="348"/>
      <c r="CB99" s="348"/>
      <c r="CC99" s="348"/>
      <c r="CD99" s="348"/>
      <c r="CE99" s="348"/>
      <c r="CF99" s="348"/>
      <c r="CG99" s="348"/>
      <c r="CH99" s="348"/>
      <c r="CI99" s="348"/>
      <c r="CJ99" s="348"/>
      <c r="CK99" s="348"/>
      <c r="CL99" s="348"/>
      <c r="CM99" s="348"/>
      <c r="CN99" s="348"/>
      <c r="CO99" s="348"/>
      <c r="CP99" s="348"/>
      <c r="CQ99" s="348"/>
      <c r="CR99" s="348"/>
      <c r="CS99" s="348"/>
      <c r="CT99" s="348"/>
      <c r="CU99" s="348"/>
      <c r="CV99" s="348"/>
      <c r="CW99" s="348"/>
      <c r="CX99" s="348"/>
      <c r="CY99" s="348"/>
      <c r="CZ99" s="348"/>
      <c r="DA99" s="348"/>
      <c r="DB99" s="348"/>
      <c r="DC99" s="348"/>
      <c r="DD99" s="348"/>
      <c r="DE99" s="348"/>
      <c r="DF99" s="348"/>
      <c r="DG99" s="348"/>
      <c r="DH99" s="348"/>
      <c r="DI99" s="348"/>
      <c r="DJ99" s="348"/>
      <c r="DK99" s="348"/>
      <c r="DL99" s="348"/>
      <c r="DM99" s="348"/>
      <c r="DN99" s="348"/>
      <c r="DO99" s="348"/>
      <c r="DP99" s="348"/>
      <c r="DQ99" s="348"/>
      <c r="DR99" s="348"/>
      <c r="DS99" s="348"/>
      <c r="DT99" s="348"/>
      <c r="DU99" s="348"/>
      <c r="DV99" s="348"/>
      <c r="DW99" s="348"/>
      <c r="DX99" s="348"/>
      <c r="DY99" s="348"/>
      <c r="DZ99" s="348"/>
      <c r="EA99" s="348"/>
      <c r="EB99" s="348"/>
      <c r="EC99" s="348"/>
      <c r="ED99" s="348"/>
      <c r="EE99" s="348"/>
      <c r="EF99" s="348"/>
      <c r="EG99" s="348"/>
      <c r="EH99" s="348"/>
      <c r="EI99" s="348"/>
      <c r="EJ99" s="348"/>
      <c r="EK99" s="348"/>
      <c r="EL99" s="348"/>
      <c r="EM99" s="348"/>
      <c r="EN99" s="348"/>
      <c r="EO99" s="348"/>
      <c r="EP99" s="348"/>
      <c r="EQ99" s="348"/>
      <c r="ER99" s="348"/>
      <c r="ES99" s="348"/>
      <c r="ET99" s="348"/>
      <c r="EU99" s="348"/>
      <c r="EV99" s="348"/>
      <c r="EW99" s="348"/>
      <c r="EX99" s="348"/>
      <c r="EY99" s="348"/>
      <c r="EZ99" s="348"/>
      <c r="FA99" s="348"/>
      <c r="FB99" s="348"/>
      <c r="FC99" s="348"/>
      <c r="FD99" s="348"/>
      <c r="FE99" s="348"/>
      <c r="FF99" s="348"/>
      <c r="FG99" s="348"/>
      <c r="FH99" s="348"/>
      <c r="FI99" s="348"/>
      <c r="FJ99" s="348"/>
      <c r="FK99" s="348"/>
      <c r="FL99" s="348"/>
      <c r="FM99" s="348"/>
      <c r="FN99" s="348"/>
      <c r="FO99" s="348"/>
      <c r="FP99" s="348"/>
      <c r="FQ99" s="348"/>
      <c r="FR99" s="348"/>
      <c r="FS99" s="348"/>
      <c r="FT99" s="348"/>
      <c r="FU99" s="348"/>
      <c r="FV99" s="348"/>
      <c r="FW99" s="348"/>
      <c r="FX99" s="348"/>
      <c r="FY99" s="348"/>
      <c r="FZ99" s="348"/>
      <c r="GA99" s="348"/>
      <c r="GB99" s="348"/>
      <c r="GC99" s="348"/>
      <c r="GD99" s="348"/>
      <c r="GE99" s="348"/>
      <c r="GF99" s="348"/>
      <c r="GG99" s="348"/>
      <c r="GH99" s="348"/>
      <c r="GI99" s="348"/>
      <c r="GJ99" s="348"/>
      <c r="GK99" s="348"/>
      <c r="GL99" s="348"/>
      <c r="GM99" s="348"/>
      <c r="GN99" s="348"/>
      <c r="GO99" s="348"/>
      <c r="GP99" s="348"/>
      <c r="GQ99" s="348"/>
      <c r="GR99" s="348"/>
      <c r="GS99" s="348"/>
      <c r="GT99" s="348"/>
      <c r="GU99" s="348"/>
      <c r="GV99" s="348"/>
      <c r="GW99" s="348"/>
      <c r="GX99" s="348"/>
      <c r="GY99" s="348"/>
      <c r="GZ99" s="348"/>
      <c r="HA99" s="348"/>
      <c r="HB99" s="348"/>
      <c r="HC99" s="348"/>
      <c r="HD99" s="348"/>
      <c r="HE99" s="348"/>
      <c r="HF99" s="348"/>
      <c r="HG99" s="348"/>
      <c r="HH99" s="348"/>
      <c r="HI99" s="348"/>
      <c r="HJ99" s="348"/>
      <c r="HK99" s="348"/>
      <c r="HL99" s="348"/>
      <c r="HM99" s="348"/>
      <c r="HN99" s="348"/>
      <c r="HO99" s="348"/>
      <c r="HP99" s="348"/>
      <c r="HQ99" s="348"/>
      <c r="HR99" s="348"/>
      <c r="HS99" s="348"/>
      <c r="HT99" s="348"/>
      <c r="HU99" s="348"/>
      <c r="HV99" s="348"/>
      <c r="HW99" s="348"/>
      <c r="HX99" s="348"/>
      <c r="HY99" s="348"/>
      <c r="HZ99" s="348"/>
      <c r="IA99" s="348"/>
      <c r="IB99" s="348"/>
      <c r="IC99" s="348"/>
      <c r="ID99" s="348"/>
      <c r="IE99" s="348"/>
      <c r="IF99" s="348"/>
      <c r="IG99" s="348"/>
      <c r="IH99" s="348"/>
      <c r="II99" s="348"/>
      <c r="IJ99" s="348"/>
      <c r="IK99" s="348"/>
      <c r="IL99" s="348"/>
      <c r="IM99" s="348"/>
      <c r="IN99" s="348"/>
      <c r="IO99" s="348"/>
      <c r="IP99" s="348"/>
      <c r="IQ99" s="348"/>
      <c r="IR99" s="348"/>
      <c r="IS99" s="348"/>
      <c r="IT99" s="348"/>
      <c r="IU99" s="348"/>
      <c r="IV99" s="348"/>
    </row>
  </sheetData>
  <mergeCells count="16">
    <mergeCell ref="E58:G58"/>
    <mergeCell ref="E59:G59"/>
    <mergeCell ref="E60:G60"/>
    <mergeCell ref="B64:C66"/>
    <mergeCell ref="B50:C50"/>
    <mergeCell ref="E53:G53"/>
    <mergeCell ref="E54:G54"/>
    <mergeCell ref="E55:G55"/>
    <mergeCell ref="E56:G56"/>
    <mergeCell ref="E57:G57"/>
    <mergeCell ref="B7:G8"/>
    <mergeCell ref="B10:G10"/>
    <mergeCell ref="B11:G11"/>
    <mergeCell ref="C42:D42"/>
    <mergeCell ref="C43:D43"/>
    <mergeCell ref="C44:D44"/>
  </mergeCells>
  <phoneticPr fontId="8"/>
  <hyperlinks>
    <hyperlink ref="E66" r:id="rId1" xr:uid="{62639984-C000-45BC-9278-F982468AB18E}"/>
  </hyperlinks>
  <pageMargins left="0.25" right="0.25" top="0.75" bottom="0.75" header="0.3" footer="0.3"/>
  <pageSetup paperSize="9" scale="91" orientation="portrait" r:id="rId2"/>
  <rowBreaks count="1" manualBreakCount="1">
    <brk id="67" max="7"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C37294-32F5-40D2-804D-DACE00BE64D4}">
  <dimension ref="A1:K77"/>
  <sheetViews>
    <sheetView view="pageBreakPreview" topLeftCell="A52" zoomScale="130" zoomScaleNormal="100" zoomScaleSheetLayoutView="130" workbookViewId="0">
      <selection activeCell="N69" sqref="N69"/>
    </sheetView>
  </sheetViews>
  <sheetFormatPr defaultColWidth="6.75" defaultRowHeight="12.75"/>
  <cols>
    <col min="1" max="1" width="6.375" style="409" customWidth="1"/>
    <col min="2" max="3" width="7.125" style="409" customWidth="1"/>
    <col min="4" max="4" width="2.375" style="409" customWidth="1"/>
    <col min="5" max="5" width="6.375" style="409" customWidth="1"/>
    <col min="6" max="9" width="10.125" style="409" customWidth="1"/>
    <col min="10" max="11" width="11.125" style="409" customWidth="1"/>
    <col min="12" max="16384" width="6.75" style="409"/>
  </cols>
  <sheetData>
    <row r="1" spans="1:11" ht="18.95" customHeight="1">
      <c r="A1" s="408" t="s">
        <v>457</v>
      </c>
      <c r="B1" s="408"/>
      <c r="C1" s="408"/>
      <c r="D1" s="408"/>
      <c r="E1" s="408"/>
      <c r="F1" s="408"/>
      <c r="G1" s="408"/>
      <c r="H1" s="408"/>
      <c r="I1" s="408"/>
      <c r="J1" s="408"/>
      <c r="K1" s="408"/>
    </row>
    <row r="2" spans="1:11" ht="9" customHeight="1">
      <c r="A2" s="410" t="s">
        <v>458</v>
      </c>
      <c r="B2" s="410"/>
      <c r="C2" s="410"/>
      <c r="D2" s="410"/>
      <c r="E2" s="410"/>
      <c r="F2" s="410"/>
      <c r="G2" s="410"/>
      <c r="H2" s="410"/>
      <c r="I2" s="410"/>
      <c r="J2" s="410"/>
      <c r="K2" s="410"/>
    </row>
    <row r="3" spans="1:11" ht="9" customHeight="1">
      <c r="A3" s="410" t="s">
        <v>459</v>
      </c>
      <c r="B3" s="410"/>
      <c r="C3" s="410"/>
      <c r="D3" s="410"/>
      <c r="E3" s="410"/>
      <c r="F3" s="410"/>
      <c r="G3" s="410"/>
      <c r="H3" s="410"/>
      <c r="I3" s="410"/>
      <c r="J3" s="410"/>
      <c r="K3" s="410"/>
    </row>
    <row r="4" spans="1:11" ht="12" customHeight="1">
      <c r="A4" s="411" t="s">
        <v>460</v>
      </c>
      <c r="B4" s="411"/>
      <c r="C4" s="412"/>
      <c r="D4" s="412"/>
      <c r="E4" s="412"/>
      <c r="F4" s="412"/>
      <c r="G4" s="412"/>
      <c r="H4" s="412"/>
      <c r="I4" s="412"/>
      <c r="J4" s="412"/>
      <c r="K4" s="413" t="s">
        <v>461</v>
      </c>
    </row>
    <row r="5" spans="1:11" ht="21" customHeight="1">
      <c r="A5" s="414" t="s">
        <v>462</v>
      </c>
      <c r="B5" s="415"/>
      <c r="C5" s="416" t="s">
        <v>463</v>
      </c>
      <c r="D5" s="417"/>
      <c r="E5" s="418"/>
      <c r="F5" s="419" t="s">
        <v>464</v>
      </c>
      <c r="G5" s="420"/>
      <c r="H5" s="420"/>
      <c r="I5" s="421"/>
      <c r="J5" s="422" t="s">
        <v>465</v>
      </c>
      <c r="K5" s="423"/>
    </row>
    <row r="6" spans="1:11" ht="24" customHeight="1">
      <c r="A6" s="424"/>
      <c r="B6" s="425"/>
      <c r="C6" s="426"/>
      <c r="D6" s="427"/>
      <c r="E6" s="428"/>
      <c r="F6" s="429" t="s">
        <v>466</v>
      </c>
      <c r="G6" s="430"/>
      <c r="H6" s="429" t="s">
        <v>467</v>
      </c>
      <c r="I6" s="430"/>
      <c r="J6" s="431" t="s">
        <v>468</v>
      </c>
      <c r="K6" s="432"/>
    </row>
    <row r="7" spans="1:11" ht="12" customHeight="1">
      <c r="A7" s="433" t="s">
        <v>469</v>
      </c>
      <c r="B7" s="433" t="s">
        <v>470</v>
      </c>
      <c r="C7" s="426"/>
      <c r="D7" s="427"/>
      <c r="E7" s="428"/>
      <c r="F7" s="434">
        <v>9.91</v>
      </c>
      <c r="G7" s="435"/>
      <c r="H7" s="434">
        <v>11.56</v>
      </c>
      <c r="I7" s="435"/>
      <c r="J7" s="436" t="s">
        <v>471</v>
      </c>
      <c r="K7" s="437"/>
    </row>
    <row r="8" spans="1:11" ht="12" customHeight="1">
      <c r="A8" s="438"/>
      <c r="B8" s="438"/>
      <c r="C8" s="439"/>
      <c r="D8" s="440"/>
      <c r="E8" s="441"/>
      <c r="F8" s="442" t="s">
        <v>472</v>
      </c>
      <c r="G8" s="442" t="s">
        <v>473</v>
      </c>
      <c r="H8" s="442" t="s">
        <v>472</v>
      </c>
      <c r="I8" s="442" t="s">
        <v>473</v>
      </c>
      <c r="J8" s="443" t="s">
        <v>472</v>
      </c>
      <c r="K8" s="442" t="s">
        <v>473</v>
      </c>
    </row>
    <row r="9" spans="1:11" ht="12.95" customHeight="1">
      <c r="A9" s="444">
        <v>1</v>
      </c>
      <c r="B9" s="445">
        <v>58000</v>
      </c>
      <c r="C9" s="446" t="s">
        <v>474</v>
      </c>
      <c r="D9" s="447"/>
      <c r="E9" s="448" t="s">
        <v>475</v>
      </c>
      <c r="F9" s="449">
        <v>5747.8</v>
      </c>
      <c r="G9" s="449">
        <v>2873.9</v>
      </c>
      <c r="H9" s="449">
        <v>6704.8</v>
      </c>
      <c r="I9" s="449">
        <v>3352.4</v>
      </c>
      <c r="J9" s="450"/>
      <c r="K9" s="450"/>
    </row>
    <row r="10" spans="1:11" ht="12.95" customHeight="1">
      <c r="A10" s="451"/>
      <c r="B10" s="452"/>
      <c r="C10" s="453"/>
      <c r="D10" s="454" t="s">
        <v>476</v>
      </c>
      <c r="E10" s="455">
        <v>63000</v>
      </c>
      <c r="F10" s="456"/>
      <c r="G10" s="456"/>
      <c r="H10" s="456"/>
      <c r="I10" s="456"/>
      <c r="J10" s="457"/>
      <c r="K10" s="457"/>
    </row>
    <row r="11" spans="1:11" ht="12.95" customHeight="1">
      <c r="A11" s="458">
        <v>2</v>
      </c>
      <c r="B11" s="459">
        <v>68000</v>
      </c>
      <c r="C11" s="460">
        <v>63000</v>
      </c>
      <c r="D11" s="461" t="s">
        <v>476</v>
      </c>
      <c r="E11" s="462">
        <v>73000</v>
      </c>
      <c r="F11" s="463">
        <v>6738.8</v>
      </c>
      <c r="G11" s="463">
        <v>3369.4</v>
      </c>
      <c r="H11" s="463">
        <v>7860.8</v>
      </c>
      <c r="I11" s="463">
        <v>3930.4</v>
      </c>
      <c r="J11" s="457"/>
      <c r="K11" s="457"/>
    </row>
    <row r="12" spans="1:11" ht="12.95" customHeight="1">
      <c r="A12" s="464">
        <v>3</v>
      </c>
      <c r="B12" s="465">
        <v>78000</v>
      </c>
      <c r="C12" s="466">
        <v>73000</v>
      </c>
      <c r="D12" s="467" t="s">
        <v>476</v>
      </c>
      <c r="E12" s="468">
        <v>83000</v>
      </c>
      <c r="F12" s="469">
        <v>7729.8</v>
      </c>
      <c r="G12" s="469">
        <v>3864.9</v>
      </c>
      <c r="H12" s="469">
        <v>9016.7999999999993</v>
      </c>
      <c r="I12" s="469">
        <v>4508.3999999999996</v>
      </c>
      <c r="J12" s="457"/>
      <c r="K12" s="457"/>
    </row>
    <row r="13" spans="1:11" ht="12.95" customHeight="1">
      <c r="A13" s="470" t="s">
        <v>477</v>
      </c>
      <c r="B13" s="459">
        <v>88000</v>
      </c>
      <c r="C13" s="460">
        <v>83000</v>
      </c>
      <c r="D13" s="461" t="s">
        <v>476</v>
      </c>
      <c r="E13" s="462">
        <v>93000</v>
      </c>
      <c r="F13" s="463">
        <v>8720.7999999999993</v>
      </c>
      <c r="G13" s="463">
        <v>4360.3999999999996</v>
      </c>
      <c r="H13" s="463">
        <v>10172.799999999999</v>
      </c>
      <c r="I13" s="463">
        <v>5086.3999999999996</v>
      </c>
      <c r="J13" s="471">
        <v>16104</v>
      </c>
      <c r="K13" s="471">
        <v>8052</v>
      </c>
    </row>
    <row r="14" spans="1:11" ht="12.95" customHeight="1">
      <c r="A14" s="472" t="s">
        <v>478</v>
      </c>
      <c r="B14" s="465">
        <v>98000</v>
      </c>
      <c r="C14" s="466">
        <v>93000</v>
      </c>
      <c r="D14" s="467" t="s">
        <v>476</v>
      </c>
      <c r="E14" s="468">
        <v>101000</v>
      </c>
      <c r="F14" s="469">
        <v>9711.7999999999993</v>
      </c>
      <c r="G14" s="469">
        <v>4855.8999999999996</v>
      </c>
      <c r="H14" s="469">
        <v>11328.8</v>
      </c>
      <c r="I14" s="469">
        <v>5664.4</v>
      </c>
      <c r="J14" s="473">
        <v>17934</v>
      </c>
      <c r="K14" s="473">
        <v>8967</v>
      </c>
    </row>
    <row r="15" spans="1:11" ht="12.95" customHeight="1">
      <c r="A15" s="470" t="s">
        <v>479</v>
      </c>
      <c r="B15" s="459">
        <v>104000</v>
      </c>
      <c r="C15" s="460">
        <v>101000</v>
      </c>
      <c r="D15" s="461" t="s">
        <v>476</v>
      </c>
      <c r="E15" s="462">
        <v>107000</v>
      </c>
      <c r="F15" s="463">
        <v>10306.4</v>
      </c>
      <c r="G15" s="463">
        <v>5153.2</v>
      </c>
      <c r="H15" s="463">
        <v>12022.4</v>
      </c>
      <c r="I15" s="463">
        <v>6011.2</v>
      </c>
      <c r="J15" s="474">
        <v>19032</v>
      </c>
      <c r="K15" s="474">
        <v>9516</v>
      </c>
    </row>
    <row r="16" spans="1:11" ht="12.95" customHeight="1">
      <c r="A16" s="472" t="s">
        <v>480</v>
      </c>
      <c r="B16" s="465">
        <v>110000</v>
      </c>
      <c r="C16" s="466">
        <v>107000</v>
      </c>
      <c r="D16" s="467" t="s">
        <v>476</v>
      </c>
      <c r="E16" s="468">
        <v>114000</v>
      </c>
      <c r="F16" s="469">
        <v>10901</v>
      </c>
      <c r="G16" s="469">
        <v>5450.5</v>
      </c>
      <c r="H16" s="469">
        <v>12716</v>
      </c>
      <c r="I16" s="469">
        <v>6358</v>
      </c>
      <c r="J16" s="473">
        <v>20130</v>
      </c>
      <c r="K16" s="473">
        <v>10065</v>
      </c>
    </row>
    <row r="17" spans="1:11" ht="12.95" customHeight="1">
      <c r="A17" s="470" t="s">
        <v>481</v>
      </c>
      <c r="B17" s="459">
        <v>118000</v>
      </c>
      <c r="C17" s="460">
        <v>114000</v>
      </c>
      <c r="D17" s="461" t="s">
        <v>476</v>
      </c>
      <c r="E17" s="462">
        <v>122000</v>
      </c>
      <c r="F17" s="463">
        <v>11693.8</v>
      </c>
      <c r="G17" s="463">
        <v>5846.9</v>
      </c>
      <c r="H17" s="463">
        <v>13640.8</v>
      </c>
      <c r="I17" s="463">
        <v>6820.4</v>
      </c>
      <c r="J17" s="474">
        <v>21594</v>
      </c>
      <c r="K17" s="474">
        <v>10797</v>
      </c>
    </row>
    <row r="18" spans="1:11" ht="12.95" customHeight="1">
      <c r="A18" s="472" t="s">
        <v>482</v>
      </c>
      <c r="B18" s="465">
        <v>126000</v>
      </c>
      <c r="C18" s="466">
        <v>122000</v>
      </c>
      <c r="D18" s="467" t="s">
        <v>476</v>
      </c>
      <c r="E18" s="468">
        <v>130000</v>
      </c>
      <c r="F18" s="469">
        <v>12486.6</v>
      </c>
      <c r="G18" s="469">
        <v>6243.3</v>
      </c>
      <c r="H18" s="469">
        <v>14565.6</v>
      </c>
      <c r="I18" s="469">
        <v>7282.8</v>
      </c>
      <c r="J18" s="473">
        <v>23058</v>
      </c>
      <c r="K18" s="473">
        <v>11529</v>
      </c>
    </row>
    <row r="19" spans="1:11" ht="12.95" customHeight="1">
      <c r="A19" s="470" t="s">
        <v>483</v>
      </c>
      <c r="B19" s="459">
        <v>134000</v>
      </c>
      <c r="C19" s="460">
        <v>130000</v>
      </c>
      <c r="D19" s="461" t="s">
        <v>476</v>
      </c>
      <c r="E19" s="462">
        <v>138000</v>
      </c>
      <c r="F19" s="463">
        <v>13279.4</v>
      </c>
      <c r="G19" s="463">
        <v>6639.7</v>
      </c>
      <c r="H19" s="463">
        <v>15490.4</v>
      </c>
      <c r="I19" s="463">
        <v>7745.2</v>
      </c>
      <c r="J19" s="474">
        <v>24522</v>
      </c>
      <c r="K19" s="474">
        <v>12261</v>
      </c>
    </row>
    <row r="20" spans="1:11" ht="12.95" customHeight="1">
      <c r="A20" s="472" t="s">
        <v>484</v>
      </c>
      <c r="B20" s="465">
        <v>142000</v>
      </c>
      <c r="C20" s="466">
        <v>138000</v>
      </c>
      <c r="D20" s="467" t="s">
        <v>476</v>
      </c>
      <c r="E20" s="468">
        <v>146000</v>
      </c>
      <c r="F20" s="469">
        <v>14072.2</v>
      </c>
      <c r="G20" s="469">
        <v>7036.1</v>
      </c>
      <c r="H20" s="469">
        <v>16415.2</v>
      </c>
      <c r="I20" s="469">
        <v>8207.6</v>
      </c>
      <c r="J20" s="473">
        <v>25986</v>
      </c>
      <c r="K20" s="473">
        <v>12993</v>
      </c>
    </row>
    <row r="21" spans="1:11" ht="12.95" customHeight="1">
      <c r="A21" s="470" t="s">
        <v>485</v>
      </c>
      <c r="B21" s="459">
        <v>150000</v>
      </c>
      <c r="C21" s="460">
        <v>146000</v>
      </c>
      <c r="D21" s="461" t="s">
        <v>476</v>
      </c>
      <c r="E21" s="462">
        <v>155000</v>
      </c>
      <c r="F21" s="463">
        <v>14865</v>
      </c>
      <c r="G21" s="463">
        <v>7432.5</v>
      </c>
      <c r="H21" s="463">
        <v>17340</v>
      </c>
      <c r="I21" s="463">
        <v>8670</v>
      </c>
      <c r="J21" s="474">
        <v>27450</v>
      </c>
      <c r="K21" s="474">
        <v>13725</v>
      </c>
    </row>
    <row r="22" spans="1:11" ht="12.95" customHeight="1">
      <c r="A22" s="472" t="s">
        <v>486</v>
      </c>
      <c r="B22" s="465">
        <v>160000</v>
      </c>
      <c r="C22" s="466">
        <v>155000</v>
      </c>
      <c r="D22" s="467" t="s">
        <v>476</v>
      </c>
      <c r="E22" s="468">
        <v>165000</v>
      </c>
      <c r="F22" s="469">
        <v>15856</v>
      </c>
      <c r="G22" s="469">
        <v>7928</v>
      </c>
      <c r="H22" s="469">
        <v>18496</v>
      </c>
      <c r="I22" s="469">
        <v>9248</v>
      </c>
      <c r="J22" s="473">
        <v>29280</v>
      </c>
      <c r="K22" s="473">
        <v>14640</v>
      </c>
    </row>
    <row r="23" spans="1:11" ht="12.95" customHeight="1">
      <c r="A23" s="470" t="s">
        <v>487</v>
      </c>
      <c r="B23" s="459">
        <v>170000</v>
      </c>
      <c r="C23" s="460">
        <v>165000</v>
      </c>
      <c r="D23" s="461" t="s">
        <v>476</v>
      </c>
      <c r="E23" s="462">
        <v>175000</v>
      </c>
      <c r="F23" s="463">
        <v>16847</v>
      </c>
      <c r="G23" s="463">
        <v>8423.5</v>
      </c>
      <c r="H23" s="463">
        <v>19652</v>
      </c>
      <c r="I23" s="463">
        <v>9826</v>
      </c>
      <c r="J23" s="474">
        <v>31110</v>
      </c>
      <c r="K23" s="474">
        <v>15555</v>
      </c>
    </row>
    <row r="24" spans="1:11" ht="12.95" customHeight="1">
      <c r="A24" s="472" t="s">
        <v>488</v>
      </c>
      <c r="B24" s="465">
        <v>180000</v>
      </c>
      <c r="C24" s="466">
        <v>175000</v>
      </c>
      <c r="D24" s="467" t="s">
        <v>476</v>
      </c>
      <c r="E24" s="468">
        <v>185000</v>
      </c>
      <c r="F24" s="469">
        <v>17838</v>
      </c>
      <c r="G24" s="469">
        <v>8919</v>
      </c>
      <c r="H24" s="469">
        <v>20808</v>
      </c>
      <c r="I24" s="469">
        <v>10404</v>
      </c>
      <c r="J24" s="473">
        <v>32940</v>
      </c>
      <c r="K24" s="473">
        <v>16470</v>
      </c>
    </row>
    <row r="25" spans="1:11" ht="12.95" customHeight="1">
      <c r="A25" s="470" t="s">
        <v>489</v>
      </c>
      <c r="B25" s="459">
        <v>190000</v>
      </c>
      <c r="C25" s="460">
        <v>185000</v>
      </c>
      <c r="D25" s="461" t="s">
        <v>476</v>
      </c>
      <c r="E25" s="462">
        <v>195000</v>
      </c>
      <c r="F25" s="463">
        <v>18829</v>
      </c>
      <c r="G25" s="463">
        <v>9414.5</v>
      </c>
      <c r="H25" s="463">
        <v>21964</v>
      </c>
      <c r="I25" s="463">
        <v>10982</v>
      </c>
      <c r="J25" s="474">
        <v>34770</v>
      </c>
      <c r="K25" s="474">
        <v>17385</v>
      </c>
    </row>
    <row r="26" spans="1:11" ht="12.95" customHeight="1">
      <c r="A26" s="472" t="s">
        <v>490</v>
      </c>
      <c r="B26" s="465">
        <v>200000</v>
      </c>
      <c r="C26" s="466">
        <v>195000</v>
      </c>
      <c r="D26" s="467" t="s">
        <v>476</v>
      </c>
      <c r="E26" s="468">
        <v>210000</v>
      </c>
      <c r="F26" s="469">
        <v>19820</v>
      </c>
      <c r="G26" s="469">
        <v>9910</v>
      </c>
      <c r="H26" s="469">
        <v>23120</v>
      </c>
      <c r="I26" s="469">
        <v>11560</v>
      </c>
      <c r="J26" s="473">
        <v>36600</v>
      </c>
      <c r="K26" s="473">
        <v>18300</v>
      </c>
    </row>
    <row r="27" spans="1:11" ht="12.95" customHeight="1">
      <c r="A27" s="470" t="s">
        <v>491</v>
      </c>
      <c r="B27" s="459">
        <v>220000</v>
      </c>
      <c r="C27" s="460">
        <v>210000</v>
      </c>
      <c r="D27" s="461" t="s">
        <v>476</v>
      </c>
      <c r="E27" s="462">
        <v>230000</v>
      </c>
      <c r="F27" s="463">
        <v>21802</v>
      </c>
      <c r="G27" s="463">
        <v>10901</v>
      </c>
      <c r="H27" s="463">
        <v>25432</v>
      </c>
      <c r="I27" s="463">
        <v>12716</v>
      </c>
      <c r="J27" s="474">
        <v>40260</v>
      </c>
      <c r="K27" s="474">
        <v>20130</v>
      </c>
    </row>
    <row r="28" spans="1:11" ht="12.95" customHeight="1">
      <c r="A28" s="472" t="s">
        <v>492</v>
      </c>
      <c r="B28" s="465">
        <v>240000</v>
      </c>
      <c r="C28" s="466">
        <v>230000</v>
      </c>
      <c r="D28" s="467" t="s">
        <v>476</v>
      </c>
      <c r="E28" s="468">
        <v>250000</v>
      </c>
      <c r="F28" s="469">
        <v>23784</v>
      </c>
      <c r="G28" s="469">
        <v>11892</v>
      </c>
      <c r="H28" s="469">
        <v>27744</v>
      </c>
      <c r="I28" s="469">
        <v>13872</v>
      </c>
      <c r="J28" s="473">
        <v>43920</v>
      </c>
      <c r="K28" s="473">
        <v>21960</v>
      </c>
    </row>
    <row r="29" spans="1:11" ht="12.95" customHeight="1">
      <c r="A29" s="470" t="s">
        <v>493</v>
      </c>
      <c r="B29" s="459">
        <v>260000</v>
      </c>
      <c r="C29" s="460">
        <v>250000</v>
      </c>
      <c r="D29" s="461" t="s">
        <v>476</v>
      </c>
      <c r="E29" s="462">
        <v>270000</v>
      </c>
      <c r="F29" s="463">
        <v>25766</v>
      </c>
      <c r="G29" s="463">
        <v>12883</v>
      </c>
      <c r="H29" s="463">
        <v>30056</v>
      </c>
      <c r="I29" s="463">
        <v>15028</v>
      </c>
      <c r="J29" s="474">
        <v>47580</v>
      </c>
      <c r="K29" s="474">
        <v>23790</v>
      </c>
    </row>
    <row r="30" spans="1:11" ht="12.95" customHeight="1">
      <c r="A30" s="472" t="s">
        <v>494</v>
      </c>
      <c r="B30" s="465">
        <v>280000</v>
      </c>
      <c r="C30" s="466">
        <v>270000</v>
      </c>
      <c r="D30" s="467" t="s">
        <v>476</v>
      </c>
      <c r="E30" s="468">
        <v>290000</v>
      </c>
      <c r="F30" s="469">
        <v>27748</v>
      </c>
      <c r="G30" s="469">
        <v>13874</v>
      </c>
      <c r="H30" s="469">
        <v>32368</v>
      </c>
      <c r="I30" s="469">
        <v>16184</v>
      </c>
      <c r="J30" s="473">
        <v>51240</v>
      </c>
      <c r="K30" s="473">
        <v>25620</v>
      </c>
    </row>
    <row r="31" spans="1:11" ht="12.95" customHeight="1">
      <c r="A31" s="470" t="s">
        <v>495</v>
      </c>
      <c r="B31" s="459">
        <v>300000</v>
      </c>
      <c r="C31" s="460">
        <v>290000</v>
      </c>
      <c r="D31" s="461" t="s">
        <v>476</v>
      </c>
      <c r="E31" s="462">
        <v>310000</v>
      </c>
      <c r="F31" s="463">
        <v>29730</v>
      </c>
      <c r="G31" s="463">
        <v>14865</v>
      </c>
      <c r="H31" s="463">
        <v>34680</v>
      </c>
      <c r="I31" s="463">
        <v>17340</v>
      </c>
      <c r="J31" s="474">
        <v>54900</v>
      </c>
      <c r="K31" s="474">
        <v>27450</v>
      </c>
    </row>
    <row r="32" spans="1:11" ht="12.95" customHeight="1">
      <c r="A32" s="472" t="s">
        <v>496</v>
      </c>
      <c r="B32" s="465">
        <v>320000</v>
      </c>
      <c r="C32" s="466">
        <v>310000</v>
      </c>
      <c r="D32" s="467" t="s">
        <v>476</v>
      </c>
      <c r="E32" s="468">
        <v>330000</v>
      </c>
      <c r="F32" s="469">
        <v>31712</v>
      </c>
      <c r="G32" s="469">
        <v>15856</v>
      </c>
      <c r="H32" s="469">
        <v>36992</v>
      </c>
      <c r="I32" s="469">
        <v>18496</v>
      </c>
      <c r="J32" s="473">
        <v>58560</v>
      </c>
      <c r="K32" s="473">
        <v>29280</v>
      </c>
    </row>
    <row r="33" spans="1:11" ht="12.95" customHeight="1">
      <c r="A33" s="470" t="s">
        <v>497</v>
      </c>
      <c r="B33" s="459">
        <v>340000</v>
      </c>
      <c r="C33" s="460">
        <v>330000</v>
      </c>
      <c r="D33" s="461" t="s">
        <v>476</v>
      </c>
      <c r="E33" s="462">
        <v>350000</v>
      </c>
      <c r="F33" s="463">
        <v>33694</v>
      </c>
      <c r="G33" s="463">
        <v>16847</v>
      </c>
      <c r="H33" s="463">
        <v>39304</v>
      </c>
      <c r="I33" s="463">
        <v>19652</v>
      </c>
      <c r="J33" s="474">
        <v>62220</v>
      </c>
      <c r="K33" s="474">
        <v>31110</v>
      </c>
    </row>
    <row r="34" spans="1:11" ht="12.95" customHeight="1">
      <c r="A34" s="472" t="s">
        <v>498</v>
      </c>
      <c r="B34" s="465">
        <v>360000</v>
      </c>
      <c r="C34" s="466">
        <v>350000</v>
      </c>
      <c r="D34" s="467" t="s">
        <v>476</v>
      </c>
      <c r="E34" s="468">
        <v>370000</v>
      </c>
      <c r="F34" s="469">
        <v>35676</v>
      </c>
      <c r="G34" s="469">
        <v>17838</v>
      </c>
      <c r="H34" s="469">
        <v>41616</v>
      </c>
      <c r="I34" s="469">
        <v>20808</v>
      </c>
      <c r="J34" s="473">
        <v>65880</v>
      </c>
      <c r="K34" s="473">
        <v>32940</v>
      </c>
    </row>
    <row r="35" spans="1:11" ht="12.95" customHeight="1">
      <c r="A35" s="470" t="s">
        <v>499</v>
      </c>
      <c r="B35" s="459">
        <v>380000</v>
      </c>
      <c r="C35" s="460">
        <v>370000</v>
      </c>
      <c r="D35" s="461" t="s">
        <v>476</v>
      </c>
      <c r="E35" s="462">
        <v>395000</v>
      </c>
      <c r="F35" s="463">
        <v>37658</v>
      </c>
      <c r="G35" s="463">
        <v>18829</v>
      </c>
      <c r="H35" s="463">
        <v>43928</v>
      </c>
      <c r="I35" s="463">
        <v>21964</v>
      </c>
      <c r="J35" s="474">
        <v>69540</v>
      </c>
      <c r="K35" s="474">
        <v>34770</v>
      </c>
    </row>
    <row r="36" spans="1:11" ht="12.95" customHeight="1">
      <c r="A36" s="472" t="s">
        <v>500</v>
      </c>
      <c r="B36" s="465">
        <v>410000</v>
      </c>
      <c r="C36" s="466">
        <v>395000</v>
      </c>
      <c r="D36" s="467" t="s">
        <v>476</v>
      </c>
      <c r="E36" s="468">
        <v>425000</v>
      </c>
      <c r="F36" s="469">
        <v>40631</v>
      </c>
      <c r="G36" s="469">
        <v>20315.5</v>
      </c>
      <c r="H36" s="469">
        <v>47396</v>
      </c>
      <c r="I36" s="469">
        <v>23698</v>
      </c>
      <c r="J36" s="473">
        <v>75030</v>
      </c>
      <c r="K36" s="473">
        <v>37515</v>
      </c>
    </row>
    <row r="37" spans="1:11" ht="12.95" customHeight="1">
      <c r="A37" s="470" t="s">
        <v>501</v>
      </c>
      <c r="B37" s="459">
        <v>440000</v>
      </c>
      <c r="C37" s="460">
        <v>425000</v>
      </c>
      <c r="D37" s="461" t="s">
        <v>476</v>
      </c>
      <c r="E37" s="462">
        <v>455000</v>
      </c>
      <c r="F37" s="463">
        <v>43604</v>
      </c>
      <c r="G37" s="463">
        <v>21802</v>
      </c>
      <c r="H37" s="463">
        <v>50864</v>
      </c>
      <c r="I37" s="463">
        <v>25432</v>
      </c>
      <c r="J37" s="474">
        <v>80520</v>
      </c>
      <c r="K37" s="474">
        <v>40260</v>
      </c>
    </row>
    <row r="38" spans="1:11" ht="12.95" customHeight="1">
      <c r="A38" s="472" t="s">
        <v>502</v>
      </c>
      <c r="B38" s="465">
        <v>470000</v>
      </c>
      <c r="C38" s="466">
        <v>455000</v>
      </c>
      <c r="D38" s="467" t="s">
        <v>476</v>
      </c>
      <c r="E38" s="468">
        <v>485000</v>
      </c>
      <c r="F38" s="469">
        <v>46577</v>
      </c>
      <c r="G38" s="469">
        <v>23288.5</v>
      </c>
      <c r="H38" s="469">
        <v>54332</v>
      </c>
      <c r="I38" s="469">
        <v>27166</v>
      </c>
      <c r="J38" s="473">
        <v>86010</v>
      </c>
      <c r="K38" s="473">
        <v>43005</v>
      </c>
    </row>
    <row r="39" spans="1:11" ht="12.95" customHeight="1">
      <c r="A39" s="470" t="s">
        <v>503</v>
      </c>
      <c r="B39" s="459">
        <v>500000</v>
      </c>
      <c r="C39" s="460">
        <v>485000</v>
      </c>
      <c r="D39" s="461" t="s">
        <v>476</v>
      </c>
      <c r="E39" s="462">
        <v>515000</v>
      </c>
      <c r="F39" s="463">
        <v>49550</v>
      </c>
      <c r="G39" s="463">
        <v>24775</v>
      </c>
      <c r="H39" s="463">
        <v>57800</v>
      </c>
      <c r="I39" s="463">
        <v>28900</v>
      </c>
      <c r="J39" s="474">
        <v>91500</v>
      </c>
      <c r="K39" s="474">
        <v>45750</v>
      </c>
    </row>
    <row r="40" spans="1:11" ht="12.95" customHeight="1">
      <c r="A40" s="472" t="s">
        <v>504</v>
      </c>
      <c r="B40" s="465">
        <v>530000</v>
      </c>
      <c r="C40" s="466">
        <v>515000</v>
      </c>
      <c r="D40" s="467" t="s">
        <v>476</v>
      </c>
      <c r="E40" s="468">
        <v>545000</v>
      </c>
      <c r="F40" s="469">
        <v>52523</v>
      </c>
      <c r="G40" s="469">
        <v>26261.5</v>
      </c>
      <c r="H40" s="469">
        <v>61268</v>
      </c>
      <c r="I40" s="469">
        <v>30634</v>
      </c>
      <c r="J40" s="473">
        <v>96990</v>
      </c>
      <c r="K40" s="473">
        <v>48495</v>
      </c>
    </row>
    <row r="41" spans="1:11" ht="12.95" customHeight="1">
      <c r="A41" s="470" t="s">
        <v>505</v>
      </c>
      <c r="B41" s="459">
        <v>560000</v>
      </c>
      <c r="C41" s="460">
        <v>545000</v>
      </c>
      <c r="D41" s="461" t="s">
        <v>476</v>
      </c>
      <c r="E41" s="462">
        <v>575000</v>
      </c>
      <c r="F41" s="463">
        <v>55496</v>
      </c>
      <c r="G41" s="463">
        <v>27748</v>
      </c>
      <c r="H41" s="463">
        <v>64736</v>
      </c>
      <c r="I41" s="463">
        <v>32368</v>
      </c>
      <c r="J41" s="474">
        <v>102480</v>
      </c>
      <c r="K41" s="474">
        <v>51240</v>
      </c>
    </row>
    <row r="42" spans="1:11" ht="12.95" customHeight="1">
      <c r="A42" s="472" t="s">
        <v>506</v>
      </c>
      <c r="B42" s="465">
        <v>590000</v>
      </c>
      <c r="C42" s="466">
        <v>575000</v>
      </c>
      <c r="D42" s="467" t="s">
        <v>476</v>
      </c>
      <c r="E42" s="468">
        <v>605000</v>
      </c>
      <c r="F42" s="469">
        <v>58469</v>
      </c>
      <c r="G42" s="469">
        <v>29234.5</v>
      </c>
      <c r="H42" s="469">
        <v>68204</v>
      </c>
      <c r="I42" s="469">
        <v>34102</v>
      </c>
      <c r="J42" s="473">
        <v>107970</v>
      </c>
      <c r="K42" s="473">
        <v>53985</v>
      </c>
    </row>
    <row r="43" spans="1:11" ht="12.95" customHeight="1">
      <c r="A43" s="470" t="s">
        <v>507</v>
      </c>
      <c r="B43" s="459">
        <v>620000</v>
      </c>
      <c r="C43" s="460">
        <v>605000</v>
      </c>
      <c r="D43" s="461" t="s">
        <v>476</v>
      </c>
      <c r="E43" s="462">
        <v>635000</v>
      </c>
      <c r="F43" s="463">
        <v>61442</v>
      </c>
      <c r="G43" s="463">
        <v>30721</v>
      </c>
      <c r="H43" s="463">
        <v>71672</v>
      </c>
      <c r="I43" s="463">
        <v>35836</v>
      </c>
      <c r="J43" s="474">
        <v>113460</v>
      </c>
      <c r="K43" s="474">
        <v>56730</v>
      </c>
    </row>
    <row r="44" spans="1:11" ht="12.95" customHeight="1">
      <c r="A44" s="464">
        <v>35</v>
      </c>
      <c r="B44" s="465">
        <v>650000</v>
      </c>
      <c r="C44" s="466">
        <v>635000</v>
      </c>
      <c r="D44" s="467" t="s">
        <v>476</v>
      </c>
      <c r="E44" s="468">
        <v>665000</v>
      </c>
      <c r="F44" s="469">
        <v>64415</v>
      </c>
      <c r="G44" s="469">
        <v>32207.5</v>
      </c>
      <c r="H44" s="469">
        <v>75140</v>
      </c>
      <c r="I44" s="469">
        <v>37570</v>
      </c>
      <c r="J44" s="475"/>
      <c r="K44" s="476"/>
    </row>
    <row r="45" spans="1:11" ht="12.95" customHeight="1">
      <c r="A45" s="458">
        <v>36</v>
      </c>
      <c r="B45" s="459">
        <v>680000</v>
      </c>
      <c r="C45" s="460">
        <v>665000</v>
      </c>
      <c r="D45" s="461" t="s">
        <v>476</v>
      </c>
      <c r="E45" s="462">
        <v>695000</v>
      </c>
      <c r="F45" s="463">
        <v>67388</v>
      </c>
      <c r="G45" s="463">
        <v>33694</v>
      </c>
      <c r="H45" s="463">
        <v>78608</v>
      </c>
      <c r="I45" s="463">
        <v>39304</v>
      </c>
      <c r="J45" s="477" t="s">
        <v>508</v>
      </c>
      <c r="K45" s="478"/>
    </row>
    <row r="46" spans="1:11" ht="12.95" customHeight="1">
      <c r="A46" s="464">
        <v>37</v>
      </c>
      <c r="B46" s="465">
        <v>710000</v>
      </c>
      <c r="C46" s="466">
        <v>695000</v>
      </c>
      <c r="D46" s="467" t="s">
        <v>476</v>
      </c>
      <c r="E46" s="468">
        <v>730000</v>
      </c>
      <c r="F46" s="469">
        <v>70361</v>
      </c>
      <c r="G46" s="469">
        <v>35180.5</v>
      </c>
      <c r="H46" s="469">
        <v>82076</v>
      </c>
      <c r="I46" s="469">
        <v>41038</v>
      </c>
      <c r="J46" s="479" t="s">
        <v>509</v>
      </c>
      <c r="K46" s="480"/>
    </row>
    <row r="47" spans="1:11" ht="12.95" customHeight="1">
      <c r="A47" s="458">
        <v>38</v>
      </c>
      <c r="B47" s="459">
        <v>750000</v>
      </c>
      <c r="C47" s="460">
        <v>730000</v>
      </c>
      <c r="D47" s="461" t="s">
        <v>476</v>
      </c>
      <c r="E47" s="462">
        <v>770000</v>
      </c>
      <c r="F47" s="463">
        <v>74325</v>
      </c>
      <c r="G47" s="463">
        <v>37162.5</v>
      </c>
      <c r="H47" s="463">
        <v>86700</v>
      </c>
      <c r="I47" s="463">
        <v>43350</v>
      </c>
      <c r="J47" s="479" t="s">
        <v>510</v>
      </c>
      <c r="K47" s="480"/>
    </row>
    <row r="48" spans="1:11" ht="12.95" customHeight="1">
      <c r="A48" s="464">
        <v>39</v>
      </c>
      <c r="B48" s="465">
        <v>790000</v>
      </c>
      <c r="C48" s="466">
        <v>770000</v>
      </c>
      <c r="D48" s="467" t="s">
        <v>476</v>
      </c>
      <c r="E48" s="468">
        <v>810000</v>
      </c>
      <c r="F48" s="469">
        <v>78289</v>
      </c>
      <c r="G48" s="469">
        <v>39144.5</v>
      </c>
      <c r="H48" s="469">
        <v>91324</v>
      </c>
      <c r="I48" s="469">
        <v>45662</v>
      </c>
      <c r="J48" s="479" t="s">
        <v>511</v>
      </c>
      <c r="K48" s="480"/>
    </row>
    <row r="49" spans="1:11" ht="12.95" customHeight="1">
      <c r="A49" s="458">
        <v>40</v>
      </c>
      <c r="B49" s="459">
        <v>830000</v>
      </c>
      <c r="C49" s="460">
        <v>810000</v>
      </c>
      <c r="D49" s="461" t="s">
        <v>476</v>
      </c>
      <c r="E49" s="462">
        <v>855000</v>
      </c>
      <c r="F49" s="463">
        <v>82253</v>
      </c>
      <c r="G49" s="463">
        <v>41126.5</v>
      </c>
      <c r="H49" s="463">
        <v>95948</v>
      </c>
      <c r="I49" s="463">
        <v>47974</v>
      </c>
      <c r="J49" s="481" t="s">
        <v>512</v>
      </c>
      <c r="K49" s="482"/>
    </row>
    <row r="50" spans="1:11" ht="12.95" customHeight="1">
      <c r="A50" s="464">
        <v>41</v>
      </c>
      <c r="B50" s="465">
        <v>880000</v>
      </c>
      <c r="C50" s="466">
        <v>855000</v>
      </c>
      <c r="D50" s="467" t="s">
        <v>476</v>
      </c>
      <c r="E50" s="468">
        <v>905000</v>
      </c>
      <c r="F50" s="469">
        <v>87208</v>
      </c>
      <c r="G50" s="469">
        <v>43604</v>
      </c>
      <c r="H50" s="469">
        <v>101728</v>
      </c>
      <c r="I50" s="469">
        <v>50864</v>
      </c>
      <c r="J50" s="483"/>
      <c r="K50" s="484"/>
    </row>
    <row r="51" spans="1:11" ht="12.95" customHeight="1">
      <c r="A51" s="458">
        <v>42</v>
      </c>
      <c r="B51" s="459">
        <v>930000</v>
      </c>
      <c r="C51" s="460">
        <v>905000</v>
      </c>
      <c r="D51" s="461" t="s">
        <v>476</v>
      </c>
      <c r="E51" s="462">
        <v>955000</v>
      </c>
      <c r="F51" s="463">
        <v>92163</v>
      </c>
      <c r="G51" s="463">
        <v>46081.5</v>
      </c>
      <c r="H51" s="463">
        <v>107508</v>
      </c>
      <c r="I51" s="463">
        <v>53754</v>
      </c>
      <c r="J51" s="479" t="s">
        <v>513</v>
      </c>
      <c r="K51" s="480"/>
    </row>
    <row r="52" spans="1:11" ht="12.95" customHeight="1">
      <c r="A52" s="464">
        <v>43</v>
      </c>
      <c r="B52" s="465">
        <v>980000</v>
      </c>
      <c r="C52" s="466">
        <v>955000</v>
      </c>
      <c r="D52" s="467" t="s">
        <v>476</v>
      </c>
      <c r="E52" s="468">
        <v>1005000</v>
      </c>
      <c r="F52" s="469">
        <v>97118</v>
      </c>
      <c r="G52" s="469">
        <v>48559</v>
      </c>
      <c r="H52" s="469">
        <v>113288</v>
      </c>
      <c r="I52" s="469">
        <v>56644</v>
      </c>
      <c r="J52" s="479" t="s">
        <v>514</v>
      </c>
      <c r="K52" s="480"/>
    </row>
    <row r="53" spans="1:11" ht="12.95" customHeight="1">
      <c r="A53" s="458">
        <v>44</v>
      </c>
      <c r="B53" s="459">
        <v>1030000</v>
      </c>
      <c r="C53" s="460">
        <v>1005000</v>
      </c>
      <c r="D53" s="461" t="s">
        <v>476</v>
      </c>
      <c r="E53" s="462">
        <v>1055000</v>
      </c>
      <c r="F53" s="463">
        <v>102073</v>
      </c>
      <c r="G53" s="463">
        <v>51036.5</v>
      </c>
      <c r="H53" s="463">
        <v>119068</v>
      </c>
      <c r="I53" s="463">
        <v>59534</v>
      </c>
      <c r="J53" s="479" t="s">
        <v>515</v>
      </c>
      <c r="K53" s="480"/>
    </row>
    <row r="54" spans="1:11" ht="12.95" customHeight="1">
      <c r="A54" s="464">
        <v>45</v>
      </c>
      <c r="B54" s="465">
        <v>1090000</v>
      </c>
      <c r="C54" s="466">
        <v>1055000</v>
      </c>
      <c r="D54" s="467" t="s">
        <v>476</v>
      </c>
      <c r="E54" s="468">
        <v>1115000</v>
      </c>
      <c r="F54" s="469">
        <v>108019</v>
      </c>
      <c r="G54" s="469">
        <v>54009.5</v>
      </c>
      <c r="H54" s="469">
        <v>126004</v>
      </c>
      <c r="I54" s="469">
        <v>63002</v>
      </c>
      <c r="J54" s="479" t="s">
        <v>516</v>
      </c>
      <c r="K54" s="480"/>
    </row>
    <row r="55" spans="1:11" ht="12.95" customHeight="1">
      <c r="A55" s="458">
        <v>46</v>
      </c>
      <c r="B55" s="459">
        <v>1150000</v>
      </c>
      <c r="C55" s="460">
        <v>1115000</v>
      </c>
      <c r="D55" s="461" t="s">
        <v>476</v>
      </c>
      <c r="E55" s="462">
        <v>1175000</v>
      </c>
      <c r="F55" s="463">
        <v>113965</v>
      </c>
      <c r="G55" s="463">
        <v>56982.5</v>
      </c>
      <c r="H55" s="463">
        <v>132940</v>
      </c>
      <c r="I55" s="463">
        <v>66470</v>
      </c>
      <c r="J55" s="481" t="s">
        <v>517</v>
      </c>
      <c r="K55" s="482"/>
    </row>
    <row r="56" spans="1:11" ht="12.95" customHeight="1">
      <c r="A56" s="464">
        <v>47</v>
      </c>
      <c r="B56" s="465">
        <v>1210000</v>
      </c>
      <c r="C56" s="466">
        <v>1175000</v>
      </c>
      <c r="D56" s="467" t="s">
        <v>476</v>
      </c>
      <c r="E56" s="468">
        <v>1235000</v>
      </c>
      <c r="F56" s="469">
        <v>119911</v>
      </c>
      <c r="G56" s="469">
        <v>59955.5</v>
      </c>
      <c r="H56" s="469">
        <v>139876</v>
      </c>
      <c r="I56" s="469">
        <v>69938</v>
      </c>
      <c r="J56" s="485"/>
      <c r="K56" s="482"/>
    </row>
    <row r="57" spans="1:11" ht="12.95" customHeight="1">
      <c r="A57" s="458">
        <v>48</v>
      </c>
      <c r="B57" s="459">
        <v>1270000</v>
      </c>
      <c r="C57" s="460">
        <v>1235000</v>
      </c>
      <c r="D57" s="461" t="s">
        <v>476</v>
      </c>
      <c r="E57" s="462">
        <v>1295000</v>
      </c>
      <c r="F57" s="463">
        <v>125857</v>
      </c>
      <c r="G57" s="463">
        <v>62928.5</v>
      </c>
      <c r="H57" s="463">
        <v>146812</v>
      </c>
      <c r="I57" s="463">
        <v>73406</v>
      </c>
      <c r="J57" s="485"/>
      <c r="K57" s="482"/>
    </row>
    <row r="58" spans="1:11" ht="12.95" customHeight="1">
      <c r="A58" s="464">
        <v>49</v>
      </c>
      <c r="B58" s="465">
        <v>1330000</v>
      </c>
      <c r="C58" s="466">
        <v>1295000</v>
      </c>
      <c r="D58" s="467" t="s">
        <v>476</v>
      </c>
      <c r="E58" s="468">
        <v>1355000</v>
      </c>
      <c r="F58" s="469">
        <v>131803</v>
      </c>
      <c r="G58" s="469">
        <v>65901.5</v>
      </c>
      <c r="H58" s="469">
        <v>153748</v>
      </c>
      <c r="I58" s="469">
        <v>76874</v>
      </c>
      <c r="J58" s="485"/>
      <c r="K58" s="482"/>
    </row>
    <row r="59" spans="1:11" ht="12.95" customHeight="1">
      <c r="A59" s="458">
        <v>50</v>
      </c>
      <c r="B59" s="459">
        <v>1390000</v>
      </c>
      <c r="C59" s="460">
        <v>1355000</v>
      </c>
      <c r="D59" s="461" t="s">
        <v>476</v>
      </c>
      <c r="E59" s="486"/>
      <c r="F59" s="463">
        <v>137749</v>
      </c>
      <c r="G59" s="463">
        <v>68874.5</v>
      </c>
      <c r="H59" s="463">
        <v>160684</v>
      </c>
      <c r="I59" s="463">
        <v>80342</v>
      </c>
      <c r="J59" s="485"/>
      <c r="K59" s="482"/>
    </row>
    <row r="60" spans="1:11" ht="12" customHeight="1">
      <c r="A60" s="478" t="s">
        <v>518</v>
      </c>
      <c r="B60" s="478"/>
      <c r="C60" s="478"/>
      <c r="D60" s="478"/>
      <c r="E60" s="478"/>
      <c r="F60" s="478"/>
      <c r="G60" s="478"/>
      <c r="H60" s="478"/>
      <c r="I60" s="478"/>
      <c r="J60" s="478"/>
      <c r="K60" s="478"/>
    </row>
    <row r="61" spans="1:11" ht="12" customHeight="1">
      <c r="A61" s="478" t="s">
        <v>519</v>
      </c>
      <c r="B61" s="478"/>
      <c r="C61" s="478"/>
      <c r="D61" s="478"/>
      <c r="E61" s="478"/>
      <c r="F61" s="478"/>
      <c r="G61" s="478"/>
      <c r="H61" s="478"/>
      <c r="I61" s="478"/>
      <c r="J61" s="478"/>
      <c r="K61" s="478"/>
    </row>
    <row r="62" spans="1:11" ht="12" customHeight="1">
      <c r="A62" s="480" t="s">
        <v>520</v>
      </c>
      <c r="B62" s="480"/>
      <c r="C62" s="480"/>
      <c r="D62" s="480"/>
      <c r="E62" s="480"/>
      <c r="F62" s="480"/>
      <c r="G62" s="480"/>
      <c r="H62" s="480"/>
      <c r="I62" s="480"/>
      <c r="J62" s="480"/>
      <c r="K62" s="480"/>
    </row>
    <row r="63" spans="1:11" ht="12" customHeight="1">
      <c r="A63" s="480" t="s">
        <v>521</v>
      </c>
      <c r="B63" s="480"/>
      <c r="C63" s="480"/>
      <c r="D63" s="480"/>
      <c r="E63" s="480"/>
      <c r="F63" s="480"/>
      <c r="G63" s="480"/>
      <c r="H63" s="480"/>
      <c r="I63" s="480"/>
      <c r="J63" s="480"/>
      <c r="K63" s="480"/>
    </row>
    <row r="64" spans="1:11" ht="12" customHeight="1">
      <c r="A64" s="487" t="s">
        <v>522</v>
      </c>
      <c r="B64" s="487"/>
      <c r="C64" s="487"/>
      <c r="D64" s="487"/>
      <c r="E64" s="487"/>
      <c r="F64" s="487"/>
      <c r="G64" s="487"/>
      <c r="H64" s="487"/>
      <c r="I64" s="487"/>
      <c r="J64" s="487"/>
      <c r="K64" s="487"/>
    </row>
    <row r="65" spans="1:11" ht="12" customHeight="1">
      <c r="A65" s="488" t="s">
        <v>523</v>
      </c>
      <c r="B65" s="489"/>
      <c r="C65" s="489"/>
      <c r="D65" s="489"/>
      <c r="E65" s="489"/>
      <c r="F65" s="489"/>
      <c r="G65" s="489"/>
      <c r="H65" s="489"/>
      <c r="I65" s="489"/>
      <c r="J65" s="489"/>
      <c r="K65" s="490"/>
    </row>
    <row r="66" spans="1:11" ht="12" customHeight="1">
      <c r="A66" s="491" t="s">
        <v>524</v>
      </c>
      <c r="B66" s="492"/>
      <c r="C66" s="492"/>
      <c r="D66" s="492"/>
      <c r="E66" s="492"/>
      <c r="F66" s="492"/>
      <c r="G66" s="492"/>
      <c r="H66" s="492"/>
      <c r="I66" s="492"/>
      <c r="J66" s="492"/>
      <c r="K66" s="493"/>
    </row>
    <row r="67" spans="1:11" ht="12" customHeight="1">
      <c r="A67" s="491" t="s">
        <v>525</v>
      </c>
      <c r="B67" s="492"/>
      <c r="C67" s="492"/>
      <c r="D67" s="492"/>
      <c r="E67" s="492"/>
      <c r="F67" s="492"/>
      <c r="G67" s="492"/>
      <c r="H67" s="492"/>
      <c r="I67" s="492"/>
      <c r="J67" s="492"/>
      <c r="K67" s="493"/>
    </row>
    <row r="68" spans="1:11" ht="12" customHeight="1">
      <c r="A68" s="491" t="s">
        <v>526</v>
      </c>
      <c r="B68" s="492"/>
      <c r="C68" s="492"/>
      <c r="D68" s="492"/>
      <c r="E68" s="492"/>
      <c r="F68" s="492"/>
      <c r="G68" s="492"/>
      <c r="H68" s="492"/>
      <c r="I68" s="492"/>
      <c r="J68" s="492"/>
      <c r="K68" s="493"/>
    </row>
    <row r="69" spans="1:11" ht="12" customHeight="1">
      <c r="A69" s="479" t="s">
        <v>527</v>
      </c>
      <c r="B69" s="480"/>
      <c r="C69" s="480"/>
      <c r="D69" s="480"/>
      <c r="E69" s="480"/>
      <c r="F69" s="480"/>
      <c r="G69" s="480"/>
      <c r="H69" s="480"/>
      <c r="I69" s="480"/>
      <c r="J69" s="480"/>
      <c r="K69" s="494"/>
    </row>
    <row r="70" spans="1:11" ht="12" customHeight="1">
      <c r="A70" s="491" t="s">
        <v>528</v>
      </c>
      <c r="B70" s="492"/>
      <c r="C70" s="492"/>
      <c r="D70" s="492"/>
      <c r="E70" s="492"/>
      <c r="F70" s="492"/>
      <c r="G70" s="492"/>
      <c r="H70" s="492"/>
      <c r="I70" s="492"/>
      <c r="J70" s="492"/>
      <c r="K70" s="493"/>
    </row>
    <row r="71" spans="1:11" ht="12" customHeight="1">
      <c r="A71" s="479" t="s">
        <v>529</v>
      </c>
      <c r="B71" s="480"/>
      <c r="C71" s="480"/>
      <c r="D71" s="480"/>
      <c r="E71" s="480"/>
      <c r="F71" s="480"/>
      <c r="G71" s="480"/>
      <c r="H71" s="480"/>
      <c r="I71" s="480"/>
      <c r="J71" s="480"/>
      <c r="K71" s="494"/>
    </row>
    <row r="72" spans="1:11" ht="12" customHeight="1">
      <c r="A72" s="491" t="s">
        <v>530</v>
      </c>
      <c r="B72" s="492"/>
      <c r="C72" s="492"/>
      <c r="D72" s="492"/>
      <c r="E72" s="492"/>
      <c r="F72" s="492"/>
      <c r="G72" s="492"/>
      <c r="H72" s="492"/>
      <c r="I72" s="492"/>
      <c r="J72" s="492"/>
      <c r="K72" s="493"/>
    </row>
    <row r="73" spans="1:11" ht="12" customHeight="1">
      <c r="A73" s="491" t="s">
        <v>531</v>
      </c>
      <c r="B73" s="492"/>
      <c r="C73" s="492"/>
      <c r="D73" s="492"/>
      <c r="E73" s="492"/>
      <c r="F73" s="492"/>
      <c r="G73" s="492"/>
      <c r="H73" s="492"/>
      <c r="I73" s="492"/>
      <c r="J73" s="492"/>
      <c r="K73" s="493"/>
    </row>
    <row r="74" spans="1:11" ht="12" customHeight="1">
      <c r="A74" s="491" t="s">
        <v>532</v>
      </c>
      <c r="B74" s="492"/>
      <c r="C74" s="492"/>
      <c r="D74" s="492"/>
      <c r="E74" s="492"/>
      <c r="F74" s="492"/>
      <c r="G74" s="492"/>
      <c r="H74" s="492"/>
      <c r="I74" s="492"/>
      <c r="J74" s="492"/>
      <c r="K74" s="493"/>
    </row>
    <row r="75" spans="1:11" ht="12" customHeight="1">
      <c r="A75" s="479" t="s">
        <v>533</v>
      </c>
      <c r="B75" s="480"/>
      <c r="C75" s="480"/>
      <c r="D75" s="480"/>
      <c r="E75" s="480"/>
      <c r="F75" s="480"/>
      <c r="G75" s="480"/>
      <c r="H75" s="480"/>
      <c r="I75" s="480"/>
      <c r="J75" s="480"/>
      <c r="K75" s="494"/>
    </row>
    <row r="76" spans="1:11" ht="12" customHeight="1">
      <c r="A76" s="491" t="s">
        <v>534</v>
      </c>
      <c r="B76" s="492"/>
      <c r="C76" s="492"/>
      <c r="D76" s="492"/>
      <c r="E76" s="492"/>
      <c r="F76" s="492"/>
      <c r="G76" s="492"/>
      <c r="H76" s="492"/>
      <c r="I76" s="492"/>
      <c r="J76" s="492"/>
      <c r="K76" s="493"/>
    </row>
    <row r="77" spans="1:11" ht="12" customHeight="1">
      <c r="A77" s="495" t="s">
        <v>535</v>
      </c>
      <c r="B77" s="496"/>
      <c r="C77" s="496"/>
      <c r="D77" s="496"/>
      <c r="E77" s="496"/>
      <c r="F77" s="496"/>
      <c r="G77" s="496"/>
      <c r="H77" s="496"/>
      <c r="I77" s="496"/>
      <c r="J77" s="496"/>
      <c r="K77" s="497"/>
    </row>
  </sheetData>
  <mergeCells count="52">
    <mergeCell ref="A72:K72"/>
    <mergeCell ref="A73:K73"/>
    <mergeCell ref="A74:K74"/>
    <mergeCell ref="A75:K75"/>
    <mergeCell ref="A76:K76"/>
    <mergeCell ref="A77:K77"/>
    <mergeCell ref="A66:K66"/>
    <mergeCell ref="A67:K67"/>
    <mergeCell ref="A68:K68"/>
    <mergeCell ref="A69:K69"/>
    <mergeCell ref="A70:K70"/>
    <mergeCell ref="A71:K71"/>
    <mergeCell ref="A60:K60"/>
    <mergeCell ref="A61:K61"/>
    <mergeCell ref="A62:K62"/>
    <mergeCell ref="A63:K63"/>
    <mergeCell ref="A64:K64"/>
    <mergeCell ref="A65:K65"/>
    <mergeCell ref="J48:K48"/>
    <mergeCell ref="J50:K50"/>
    <mergeCell ref="J51:K51"/>
    <mergeCell ref="J52:K52"/>
    <mergeCell ref="J53:K53"/>
    <mergeCell ref="J54:K54"/>
    <mergeCell ref="J9:J12"/>
    <mergeCell ref="K9:K12"/>
    <mergeCell ref="J44:K44"/>
    <mergeCell ref="J45:K45"/>
    <mergeCell ref="J46:K46"/>
    <mergeCell ref="J47:K47"/>
    <mergeCell ref="A9:A10"/>
    <mergeCell ref="B9:B10"/>
    <mergeCell ref="F9:F10"/>
    <mergeCell ref="G9:G10"/>
    <mergeCell ref="H9:H10"/>
    <mergeCell ref="I9:I10"/>
    <mergeCell ref="J6:K6"/>
    <mergeCell ref="A7:A8"/>
    <mergeCell ref="B7:B8"/>
    <mergeCell ref="F7:G7"/>
    <mergeCell ref="H7:I7"/>
    <mergeCell ref="J7:K7"/>
    <mergeCell ref="A1:K1"/>
    <mergeCell ref="A2:K2"/>
    <mergeCell ref="A3:K3"/>
    <mergeCell ref="A4:B4"/>
    <mergeCell ref="A5:B6"/>
    <mergeCell ref="C5:E8"/>
    <mergeCell ref="F5:I5"/>
    <mergeCell ref="J5:K5"/>
    <mergeCell ref="F6:G6"/>
    <mergeCell ref="H6:I6"/>
  </mergeCells>
  <phoneticPr fontId="8"/>
  <pageMargins left="0.25" right="0.25" top="0.75" bottom="0.75" header="0.3" footer="0.3"/>
  <pageSetup paperSize="9" scale="8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235153-38F0-4D24-AF2D-1B687023A7C6}">
  <dimension ref="A1:O402"/>
  <sheetViews>
    <sheetView workbookViewId="0">
      <selection activeCell="L22" sqref="L22"/>
    </sheetView>
  </sheetViews>
  <sheetFormatPr defaultColWidth="9" defaultRowHeight="12"/>
  <cols>
    <col min="1" max="1" width="5.625" style="854" customWidth="1"/>
    <col min="2" max="2" width="4.625" style="701" customWidth="1"/>
    <col min="3" max="3" width="12.625" style="701" customWidth="1"/>
    <col min="4" max="4" width="13.625" style="701" customWidth="1"/>
    <col min="5" max="8" width="12.625" style="701" customWidth="1"/>
    <col min="9" max="9" width="5.625" style="701" customWidth="1"/>
    <col min="10" max="15" width="10.625" style="701" customWidth="1"/>
    <col min="16" max="19" width="11.625" style="701" customWidth="1"/>
    <col min="20" max="16384" width="9" style="701"/>
  </cols>
  <sheetData>
    <row r="1" spans="1:15" ht="20.100000000000001" customHeight="1">
      <c r="A1" s="697" t="s">
        <v>679</v>
      </c>
      <c r="B1" s="697"/>
      <c r="C1" s="697"/>
      <c r="D1" s="697"/>
      <c r="E1" s="698"/>
      <c r="F1" s="698"/>
      <c r="G1" s="698"/>
      <c r="H1" s="699"/>
      <c r="I1" s="700"/>
    </row>
    <row r="2" spans="1:15" ht="14.1" customHeight="1">
      <c r="A2" s="702"/>
      <c r="B2" s="702"/>
      <c r="C2" s="702"/>
      <c r="D2" s="703"/>
      <c r="E2" s="703"/>
      <c r="F2" s="703"/>
      <c r="G2" s="703"/>
      <c r="H2" s="700"/>
      <c r="I2" s="700"/>
    </row>
    <row r="3" spans="1:15" ht="14.1" customHeight="1" thickBot="1">
      <c r="A3" s="704"/>
      <c r="B3" s="704"/>
      <c r="C3" s="704"/>
      <c r="H3" s="705"/>
    </row>
    <row r="4" spans="1:15" ht="15.95" customHeight="1">
      <c r="A4" s="706" t="s">
        <v>680</v>
      </c>
      <c r="B4" s="707"/>
      <c r="C4" s="708" t="s">
        <v>654</v>
      </c>
      <c r="D4" s="709"/>
      <c r="E4" s="710"/>
      <c r="F4" s="709" t="s">
        <v>655</v>
      </c>
      <c r="G4" s="709"/>
      <c r="H4" s="711">
        <f>(O4)</f>
        <v>4.9500000000000002E-2</v>
      </c>
      <c r="J4" s="709" t="s">
        <v>654</v>
      </c>
      <c r="K4" s="709"/>
      <c r="L4" s="712" t="s">
        <v>681</v>
      </c>
      <c r="M4" s="709" t="s">
        <v>655</v>
      </c>
      <c r="N4" s="709"/>
      <c r="O4" s="713">
        <v>4.9500000000000002E-2</v>
      </c>
    </row>
    <row r="5" spans="1:15" ht="15.95" customHeight="1">
      <c r="A5" s="714"/>
      <c r="B5" s="715"/>
      <c r="C5" s="716" t="s">
        <v>682</v>
      </c>
      <c r="D5" s="717"/>
      <c r="E5" s="718">
        <f>(L5)</f>
        <v>50</v>
      </c>
      <c r="F5" s="717" t="s">
        <v>657</v>
      </c>
      <c r="G5" s="717"/>
      <c r="H5" s="719">
        <f>(O5)</f>
        <v>9.1499999999999998E-2</v>
      </c>
      <c r="J5" s="717" t="s">
        <v>656</v>
      </c>
      <c r="K5" s="717"/>
      <c r="L5" s="720">
        <v>50</v>
      </c>
      <c r="M5" s="717" t="s">
        <v>657</v>
      </c>
      <c r="N5" s="717"/>
      <c r="O5" s="721">
        <v>9.1499999999999998E-2</v>
      </c>
    </row>
    <row r="6" spans="1:15" ht="15.95" customHeight="1" thickBot="1">
      <c r="A6" s="722"/>
      <c r="B6" s="723"/>
      <c r="C6" s="724" t="s">
        <v>683</v>
      </c>
      <c r="D6" s="725"/>
      <c r="E6" s="726">
        <f>(L6)</f>
        <v>1000000</v>
      </c>
      <c r="F6" s="725" t="s">
        <v>659</v>
      </c>
      <c r="G6" s="725"/>
      <c r="H6" s="727">
        <f>(O6)</f>
        <v>7.8499999999999993E-3</v>
      </c>
      <c r="J6" s="725" t="s">
        <v>658</v>
      </c>
      <c r="K6" s="725"/>
      <c r="L6" s="728">
        <v>1000000</v>
      </c>
      <c r="M6" s="725" t="s">
        <v>659</v>
      </c>
      <c r="N6" s="725"/>
      <c r="O6" s="729">
        <v>7.8499999999999993E-3</v>
      </c>
    </row>
    <row r="7" spans="1:15" ht="14.1" customHeight="1">
      <c r="A7" s="730"/>
      <c r="B7" s="730"/>
      <c r="C7" s="731"/>
      <c r="D7" s="731"/>
      <c r="E7" s="732"/>
      <c r="F7" s="731"/>
      <c r="G7" s="731"/>
      <c r="H7" s="733"/>
      <c r="J7" s="734" t="s">
        <v>684</v>
      </c>
      <c r="K7" s="734"/>
      <c r="L7" s="734"/>
      <c r="M7" s="734"/>
      <c r="N7" s="734"/>
      <c r="O7" s="734"/>
    </row>
    <row r="8" spans="1:15" ht="14.1" customHeight="1">
      <c r="A8" s="730"/>
      <c r="B8" s="730"/>
      <c r="C8" s="731"/>
      <c r="D8" s="731"/>
      <c r="E8" s="732"/>
      <c r="F8" s="731"/>
      <c r="G8" s="731"/>
      <c r="H8" s="733"/>
      <c r="J8" s="735" t="s">
        <v>685</v>
      </c>
      <c r="K8" s="736"/>
      <c r="L8" s="736"/>
      <c r="M8" s="736"/>
      <c r="N8" s="736"/>
      <c r="O8" s="736"/>
    </row>
    <row r="9" spans="1:15" ht="14.1" customHeight="1">
      <c r="A9" s="737"/>
      <c r="B9" s="737"/>
      <c r="C9" s="738"/>
      <c r="D9" s="737"/>
      <c r="E9" s="737"/>
      <c r="F9" s="737"/>
      <c r="G9" s="737"/>
      <c r="H9" s="739"/>
      <c r="I9" s="700"/>
    </row>
    <row r="10" spans="1:15" ht="18" customHeight="1">
      <c r="A10" s="740" t="s">
        <v>686</v>
      </c>
      <c r="B10" s="741"/>
      <c r="C10" s="742"/>
      <c r="D10" s="743"/>
      <c r="E10" s="743"/>
      <c r="F10" s="743"/>
      <c r="G10" s="743"/>
      <c r="H10" s="744"/>
      <c r="I10" s="744"/>
    </row>
    <row r="11" spans="1:15" ht="6" customHeight="1">
      <c r="A11" s="745"/>
      <c r="B11" s="745"/>
      <c r="C11" s="704"/>
      <c r="D11" s="704"/>
      <c r="E11" s="746"/>
      <c r="F11" s="704"/>
      <c r="G11" s="704"/>
      <c r="H11" s="747"/>
    </row>
    <row r="12" spans="1:15" ht="15.95" customHeight="1">
      <c r="A12" s="745" t="s">
        <v>687</v>
      </c>
      <c r="B12" s="745"/>
      <c r="C12" s="704"/>
      <c r="D12" s="704"/>
      <c r="E12" s="746"/>
      <c r="F12" s="704"/>
      <c r="G12" s="704"/>
      <c r="H12" s="747"/>
    </row>
    <row r="13" spans="1:15" ht="15.95" customHeight="1">
      <c r="A13" s="745" t="s">
        <v>688</v>
      </c>
      <c r="B13" s="745"/>
      <c r="C13" s="704"/>
      <c r="D13" s="704"/>
      <c r="E13" s="746"/>
      <c r="F13" s="704"/>
      <c r="G13" s="704"/>
      <c r="H13" s="747"/>
    </row>
    <row r="14" spans="1:15" ht="6" customHeight="1">
      <c r="A14" s="745"/>
      <c r="B14" s="745"/>
      <c r="C14" s="704"/>
      <c r="D14" s="704"/>
      <c r="E14" s="746"/>
      <c r="F14" s="704"/>
      <c r="G14" s="704"/>
      <c r="H14" s="747"/>
    </row>
    <row r="15" spans="1:15" ht="14.1" customHeight="1">
      <c r="A15" s="748"/>
      <c r="B15" s="745"/>
      <c r="C15" s="745"/>
      <c r="D15" s="745"/>
      <c r="E15" s="745"/>
      <c r="F15" s="745"/>
      <c r="G15" s="745"/>
      <c r="H15" s="749" t="s">
        <v>673</v>
      </c>
    </row>
    <row r="16" spans="1:15" ht="18" customHeight="1" thickBot="1">
      <c r="A16" s="722"/>
      <c r="B16" s="722"/>
      <c r="C16" s="722"/>
      <c r="D16" s="722"/>
      <c r="E16" s="750" t="s">
        <v>337</v>
      </c>
      <c r="F16" s="751" t="s">
        <v>689</v>
      </c>
      <c r="G16" s="751" t="s">
        <v>690</v>
      </c>
      <c r="H16" s="752" t="s">
        <v>691</v>
      </c>
      <c r="I16" s="753"/>
      <c r="J16" s="706" t="s">
        <v>692</v>
      </c>
      <c r="K16" s="706"/>
      <c r="L16" s="754" t="s">
        <v>693</v>
      </c>
      <c r="M16" s="707"/>
      <c r="N16" s="706" t="s">
        <v>694</v>
      </c>
      <c r="O16" s="706"/>
    </row>
    <row r="17" spans="1:15" ht="15.95" customHeight="1">
      <c r="A17" s="755" t="s">
        <v>658</v>
      </c>
      <c r="B17" s="755"/>
      <c r="C17" s="755"/>
      <c r="D17" s="755"/>
      <c r="E17" s="756">
        <f>(E6)</f>
        <v>1000000</v>
      </c>
      <c r="F17" s="757">
        <f>SUM(E17)-F18</f>
        <v>800000</v>
      </c>
      <c r="G17" s="757">
        <f>SUM(E17)-G18</f>
        <v>600000</v>
      </c>
      <c r="H17" s="756">
        <f>SUM(E17)-H18</f>
        <v>500000</v>
      </c>
      <c r="I17" s="758"/>
      <c r="J17" s="759">
        <v>200000</v>
      </c>
      <c r="K17" s="759"/>
      <c r="L17" s="760">
        <v>400000</v>
      </c>
      <c r="M17" s="761"/>
      <c r="N17" s="759">
        <v>500000</v>
      </c>
      <c r="O17" s="759"/>
    </row>
    <row r="18" spans="1:15" ht="15.95" customHeight="1" thickBot="1">
      <c r="A18" s="762" t="s">
        <v>695</v>
      </c>
      <c r="B18" s="762"/>
      <c r="C18" s="762"/>
      <c r="D18" s="762"/>
      <c r="E18" s="763"/>
      <c r="F18" s="764">
        <f>(J17)</f>
        <v>200000</v>
      </c>
      <c r="G18" s="764">
        <f>(L17)</f>
        <v>400000</v>
      </c>
      <c r="H18" s="765">
        <f>(N17)</f>
        <v>500000</v>
      </c>
      <c r="I18" s="758"/>
      <c r="J18" s="766"/>
      <c r="K18" s="766"/>
      <c r="L18" s="767"/>
      <c r="M18" s="768"/>
      <c r="N18" s="766"/>
      <c r="O18" s="766"/>
    </row>
    <row r="19" spans="1:15" ht="15.95" customHeight="1">
      <c r="A19" s="755" t="s">
        <v>696</v>
      </c>
      <c r="B19" s="755"/>
      <c r="C19" s="755"/>
      <c r="D19" s="769"/>
      <c r="E19" s="770">
        <f>SUM(E17:E18)*12</f>
        <v>12000000</v>
      </c>
      <c r="F19" s="771">
        <f>SUM(F17:F18)*12</f>
        <v>12000000</v>
      </c>
      <c r="G19" s="771">
        <f>SUM(G17:G18)*12</f>
        <v>12000000</v>
      </c>
      <c r="H19" s="770">
        <f>SUM(H17:H18)*12</f>
        <v>12000000</v>
      </c>
      <c r="I19" s="758"/>
      <c r="J19" s="772" t="s">
        <v>697</v>
      </c>
      <c r="K19" s="772"/>
      <c r="L19" s="772"/>
      <c r="M19" s="772"/>
      <c r="N19" s="772"/>
      <c r="O19" s="772"/>
    </row>
    <row r="20" spans="1:15" ht="15" customHeight="1">
      <c r="A20" s="755" t="s">
        <v>660</v>
      </c>
      <c r="B20" s="755"/>
      <c r="C20" s="769"/>
      <c r="D20" s="773" t="s">
        <v>661</v>
      </c>
      <c r="E20" s="774">
        <f>VLOOKUP(E17,$F$65:$H$111,3)</f>
        <v>980000</v>
      </c>
      <c r="F20" s="775">
        <f>VLOOKUP(F17,$F$65:$H$111,3)</f>
        <v>790000</v>
      </c>
      <c r="G20" s="775">
        <f>VLOOKUP(G17,$F$65:$H$111,3)</f>
        <v>590000</v>
      </c>
      <c r="H20" s="774">
        <f>VLOOKUP(H17,$F$65:$H$111,3)</f>
        <v>500000</v>
      </c>
      <c r="I20" s="776"/>
    </row>
    <row r="21" spans="1:15" ht="15" customHeight="1">
      <c r="A21" s="755"/>
      <c r="B21" s="755"/>
      <c r="C21" s="769"/>
      <c r="D21" s="777" t="s">
        <v>662</v>
      </c>
      <c r="E21" s="778">
        <f>VLOOKUP(E17,$F$66:$H$111,2)</f>
        <v>620000</v>
      </c>
      <c r="F21" s="779">
        <f>VLOOKUP(F17,$F$65:$H$111,2)</f>
        <v>620000</v>
      </c>
      <c r="G21" s="779">
        <f>VLOOKUP(G17,$F$65:$H$111,2)</f>
        <v>590000</v>
      </c>
      <c r="H21" s="778">
        <f>VLOOKUP(H17,$F$65:$H$111,2)</f>
        <v>500000</v>
      </c>
      <c r="I21" s="776"/>
    </row>
    <row r="22" spans="1:15" ht="15" customHeight="1">
      <c r="A22" s="755" t="s">
        <v>663</v>
      </c>
      <c r="B22" s="769"/>
      <c r="C22" s="780" t="s">
        <v>664</v>
      </c>
      <c r="D22" s="773" t="s">
        <v>665</v>
      </c>
      <c r="E22" s="773">
        <f>E$20*$H4</f>
        <v>48510</v>
      </c>
      <c r="F22" s="781">
        <f>F$20*$H4</f>
        <v>39105</v>
      </c>
      <c r="G22" s="781">
        <f>G$20*$H4</f>
        <v>29205</v>
      </c>
      <c r="H22" s="773">
        <f>H$20*$H4</f>
        <v>24750</v>
      </c>
      <c r="I22" s="782"/>
    </row>
    <row r="23" spans="1:15" ht="15" customHeight="1">
      <c r="A23" s="755"/>
      <c r="B23" s="769"/>
      <c r="C23" s="780"/>
      <c r="D23" s="783" t="s">
        <v>666</v>
      </c>
      <c r="E23" s="783">
        <f>E$21*$H5</f>
        <v>56730</v>
      </c>
      <c r="F23" s="784">
        <f>F$21*$H5</f>
        <v>56730</v>
      </c>
      <c r="G23" s="784">
        <f>G$21*$H5</f>
        <v>53985</v>
      </c>
      <c r="H23" s="783">
        <f>H$21*$H5</f>
        <v>45750</v>
      </c>
      <c r="I23" s="782"/>
    </row>
    <row r="24" spans="1:15" ht="15" customHeight="1">
      <c r="A24" s="755"/>
      <c r="B24" s="769"/>
      <c r="C24" s="780"/>
      <c r="D24" s="785" t="s">
        <v>667</v>
      </c>
      <c r="E24" s="785">
        <f>E$20*$H6</f>
        <v>7692.9999999999991</v>
      </c>
      <c r="F24" s="786">
        <f>F$20*$H6</f>
        <v>6201.4999999999991</v>
      </c>
      <c r="G24" s="786">
        <f>G$20*$H6</f>
        <v>4631.5</v>
      </c>
      <c r="H24" s="785">
        <f>H$20*$H6</f>
        <v>3924.9999999999995</v>
      </c>
      <c r="I24" s="782"/>
    </row>
    <row r="25" spans="1:15" ht="15" hidden="1" customHeight="1">
      <c r="A25" s="755"/>
      <c r="B25" s="769"/>
      <c r="C25" s="787"/>
      <c r="D25" s="788" t="s">
        <v>668</v>
      </c>
      <c r="E25" s="789"/>
      <c r="F25" s="790" t="e">
        <f>#REF!</f>
        <v>#REF!</v>
      </c>
      <c r="G25" s="790" t="e">
        <f>#REF!</f>
        <v>#REF!</v>
      </c>
      <c r="H25" s="791" t="e">
        <f>#REF!</f>
        <v>#REF!</v>
      </c>
      <c r="I25" s="782"/>
    </row>
    <row r="26" spans="1:15" ht="15" customHeight="1">
      <c r="A26" s="755"/>
      <c r="B26" s="769"/>
      <c r="C26" s="773"/>
      <c r="D26" s="792" t="s">
        <v>669</v>
      </c>
      <c r="E26" s="773">
        <f>SUM(E22:E24)</f>
        <v>112933</v>
      </c>
      <c r="F26" s="781">
        <f>SUM(F22:F24)</f>
        <v>102036.5</v>
      </c>
      <c r="G26" s="781">
        <f>SUM(G22:G24)</f>
        <v>87821.5</v>
      </c>
      <c r="H26" s="773">
        <f>SUM(H22:H24)</f>
        <v>74425</v>
      </c>
      <c r="I26" s="782"/>
    </row>
    <row r="27" spans="1:15" ht="15" customHeight="1">
      <c r="A27" s="755"/>
      <c r="B27" s="769"/>
      <c r="C27" s="785"/>
      <c r="D27" s="793" t="s">
        <v>670</v>
      </c>
      <c r="E27" s="777">
        <f>SUM(E26)*12</f>
        <v>1355196</v>
      </c>
      <c r="F27" s="794">
        <f t="shared" ref="F27" si="0">SUM(F26)*12</f>
        <v>1224438</v>
      </c>
      <c r="G27" s="794">
        <f t="shared" ref="G27:H27" si="1">SUM(G26)*12</f>
        <v>1053858</v>
      </c>
      <c r="H27" s="777">
        <f t="shared" si="1"/>
        <v>893100</v>
      </c>
      <c r="I27" s="730"/>
    </row>
    <row r="28" spans="1:15" ht="15" customHeight="1">
      <c r="A28" s="755" t="s">
        <v>671</v>
      </c>
      <c r="B28" s="769"/>
      <c r="C28" s="780" t="s">
        <v>664</v>
      </c>
      <c r="D28" s="773" t="s">
        <v>665</v>
      </c>
      <c r="E28" s="773">
        <f t="shared" ref="E28:H30" si="2">(E22)</f>
        <v>48510</v>
      </c>
      <c r="F28" s="781">
        <f t="shared" si="2"/>
        <v>39105</v>
      </c>
      <c r="G28" s="781">
        <f t="shared" si="2"/>
        <v>29205</v>
      </c>
      <c r="H28" s="773">
        <f t="shared" si="2"/>
        <v>24750</v>
      </c>
      <c r="I28" s="730"/>
    </row>
    <row r="29" spans="1:15" ht="15" customHeight="1">
      <c r="A29" s="755"/>
      <c r="B29" s="769"/>
      <c r="C29" s="780"/>
      <c r="D29" s="783" t="s">
        <v>666</v>
      </c>
      <c r="E29" s="783">
        <f t="shared" si="2"/>
        <v>56730</v>
      </c>
      <c r="F29" s="784">
        <f t="shared" si="2"/>
        <v>56730</v>
      </c>
      <c r="G29" s="784">
        <f t="shared" si="2"/>
        <v>53985</v>
      </c>
      <c r="H29" s="783">
        <f t="shared" si="2"/>
        <v>45750</v>
      </c>
      <c r="I29" s="730"/>
    </row>
    <row r="30" spans="1:15" ht="15" customHeight="1">
      <c r="A30" s="755"/>
      <c r="B30" s="769"/>
      <c r="C30" s="780"/>
      <c r="D30" s="785" t="s">
        <v>667</v>
      </c>
      <c r="E30" s="785">
        <f t="shared" si="2"/>
        <v>7692.9999999999991</v>
      </c>
      <c r="F30" s="786">
        <f t="shared" si="2"/>
        <v>6201.4999999999991</v>
      </c>
      <c r="G30" s="786">
        <f t="shared" si="2"/>
        <v>4631.5</v>
      </c>
      <c r="H30" s="785">
        <f t="shared" si="2"/>
        <v>3924.9999999999995</v>
      </c>
      <c r="I30" s="730"/>
    </row>
    <row r="31" spans="1:15" ht="15" hidden="1" customHeight="1">
      <c r="A31" s="755"/>
      <c r="B31" s="769"/>
      <c r="C31" s="787"/>
      <c r="D31" s="788" t="s">
        <v>668</v>
      </c>
      <c r="E31" s="789"/>
      <c r="F31" s="790" t="e">
        <f>#REF!</f>
        <v>#REF!</v>
      </c>
      <c r="G31" s="790" t="e">
        <f>#REF!</f>
        <v>#REF!</v>
      </c>
      <c r="H31" s="791" t="e">
        <f>#REF!</f>
        <v>#REF!</v>
      </c>
      <c r="I31" s="730"/>
    </row>
    <row r="32" spans="1:15" ht="15" customHeight="1">
      <c r="A32" s="755"/>
      <c r="B32" s="769"/>
      <c r="C32" s="773"/>
      <c r="D32" s="792" t="s">
        <v>669</v>
      </c>
      <c r="E32" s="773">
        <f>SUM(E28:E30)</f>
        <v>112933</v>
      </c>
      <c r="F32" s="781">
        <f>SUM(F28:F30)</f>
        <v>102036.5</v>
      </c>
      <c r="G32" s="781">
        <f>SUM(G28:G30)</f>
        <v>87821.5</v>
      </c>
      <c r="H32" s="773">
        <f>SUM(H28:H30)</f>
        <v>74425</v>
      </c>
      <c r="I32" s="730"/>
    </row>
    <row r="33" spans="1:9" ht="15" customHeight="1" thickBot="1">
      <c r="A33" s="795"/>
      <c r="B33" s="796"/>
      <c r="C33" s="797"/>
      <c r="D33" s="798" t="s">
        <v>670</v>
      </c>
      <c r="E33" s="799">
        <f>SUM(E32)*12</f>
        <v>1355196</v>
      </c>
      <c r="F33" s="800">
        <f>SUM(F32)*12</f>
        <v>1224438</v>
      </c>
      <c r="G33" s="800">
        <f>SUM(G32)*12</f>
        <v>1053858</v>
      </c>
      <c r="H33" s="799">
        <f>SUM(H32)*12</f>
        <v>893100</v>
      </c>
      <c r="I33" s="730"/>
    </row>
    <row r="34" spans="1:9" ht="18" customHeight="1">
      <c r="A34" s="801" t="s">
        <v>698</v>
      </c>
      <c r="B34" s="801"/>
      <c r="C34" s="801"/>
      <c r="D34" s="802" t="s">
        <v>669</v>
      </c>
      <c r="E34" s="803">
        <f>SUM(E26)+E32</f>
        <v>225866</v>
      </c>
      <c r="F34" s="804">
        <f>SUM(F26)+F32</f>
        <v>204073</v>
      </c>
      <c r="G34" s="804">
        <f>SUM(G26)+G32</f>
        <v>175643</v>
      </c>
      <c r="H34" s="803">
        <f>SUM(H26)+H32</f>
        <v>148850</v>
      </c>
      <c r="I34" s="730"/>
    </row>
    <row r="35" spans="1:9" ht="18" customHeight="1" thickBot="1">
      <c r="A35" s="805"/>
      <c r="B35" s="805"/>
      <c r="C35" s="805"/>
      <c r="D35" s="806" t="s">
        <v>670</v>
      </c>
      <c r="E35" s="807">
        <f>SUM(E34)*12</f>
        <v>2710392</v>
      </c>
      <c r="F35" s="808">
        <f>SUM(F34)*12</f>
        <v>2448876</v>
      </c>
      <c r="G35" s="808">
        <f>SUM(G34)*12</f>
        <v>2107716</v>
      </c>
      <c r="H35" s="807">
        <f>SUM(H34)*12</f>
        <v>1786200</v>
      </c>
      <c r="I35" s="730"/>
    </row>
    <row r="36" spans="1:9" ht="18" customHeight="1">
      <c r="A36" s="809" t="s">
        <v>699</v>
      </c>
      <c r="B36" s="809"/>
      <c r="C36" s="809"/>
      <c r="D36" s="810" t="s">
        <v>669</v>
      </c>
      <c r="E36" s="810"/>
      <c r="F36" s="811">
        <f>SUM(E34)-F34</f>
        <v>21793</v>
      </c>
      <c r="G36" s="812">
        <f>SUM(E34)-G34</f>
        <v>50223</v>
      </c>
      <c r="H36" s="813">
        <f>SUM(E34)-H34</f>
        <v>77016</v>
      </c>
      <c r="I36" s="782"/>
    </row>
    <row r="37" spans="1:9" ht="18" customHeight="1" thickBot="1">
      <c r="A37" s="814"/>
      <c r="B37" s="814"/>
      <c r="C37" s="814"/>
      <c r="D37" s="815" t="s">
        <v>670</v>
      </c>
      <c r="E37" s="815"/>
      <c r="F37" s="816">
        <f>SUM(F36)*12</f>
        <v>261516</v>
      </c>
      <c r="G37" s="816">
        <f>SUM(E35)-G35</f>
        <v>602676</v>
      </c>
      <c r="H37" s="817">
        <f>SUM(H36)*12</f>
        <v>924192</v>
      </c>
      <c r="I37" s="782"/>
    </row>
    <row r="38" spans="1:9" ht="12" customHeight="1">
      <c r="A38" s="731"/>
      <c r="B38" s="731"/>
      <c r="C38" s="731"/>
      <c r="D38" s="818"/>
      <c r="E38" s="818"/>
      <c r="F38" s="819"/>
      <c r="G38" s="819"/>
      <c r="H38" s="820"/>
      <c r="I38" s="821"/>
    </row>
    <row r="39" spans="1:9" ht="12" customHeight="1">
      <c r="A39" s="731"/>
      <c r="B39" s="731"/>
      <c r="C39" s="731"/>
      <c r="D39" s="818"/>
      <c r="E39" s="818"/>
      <c r="F39" s="730"/>
      <c r="G39" s="730"/>
      <c r="H39" s="822"/>
      <c r="I39" s="821"/>
    </row>
    <row r="40" spans="1:9" ht="18" customHeight="1">
      <c r="A40" s="740" t="s">
        <v>700</v>
      </c>
      <c r="B40" s="741"/>
      <c r="C40" s="742"/>
      <c r="D40" s="818"/>
      <c r="E40" s="818"/>
      <c r="F40" s="730"/>
      <c r="G40" s="730"/>
      <c r="H40" s="823" t="s">
        <v>673</v>
      </c>
      <c r="I40" s="821"/>
    </row>
    <row r="41" spans="1:9" ht="6" customHeight="1">
      <c r="A41" s="731"/>
      <c r="B41" s="731"/>
      <c r="C41" s="731"/>
      <c r="D41" s="818"/>
      <c r="E41" s="818"/>
      <c r="F41" s="824"/>
      <c r="G41" s="824"/>
      <c r="H41" s="825"/>
      <c r="I41" s="821"/>
    </row>
    <row r="42" spans="1:9" ht="15.95" customHeight="1">
      <c r="A42" s="731"/>
      <c r="B42" s="731"/>
      <c r="C42" s="731"/>
      <c r="D42" s="818"/>
      <c r="E42" s="818"/>
      <c r="F42" s="826" t="s">
        <v>689</v>
      </c>
      <c r="G42" s="751" t="s">
        <v>690</v>
      </c>
      <c r="H42" s="826" t="s">
        <v>691</v>
      </c>
      <c r="I42" s="821"/>
    </row>
    <row r="43" spans="1:9" ht="15.95" customHeight="1">
      <c r="A43" s="795" t="s">
        <v>672</v>
      </c>
      <c r="B43" s="795"/>
      <c r="C43" s="795"/>
      <c r="D43" s="792"/>
      <c r="E43" s="792" t="s">
        <v>701</v>
      </c>
      <c r="F43" s="827">
        <f>SUM(F37)*1</f>
        <v>261516</v>
      </c>
      <c r="G43" s="827">
        <f>SUM(G37)*1</f>
        <v>602676</v>
      </c>
      <c r="H43" s="827">
        <f>SUM(H37)*1</f>
        <v>924192</v>
      </c>
      <c r="I43" s="821"/>
    </row>
    <row r="44" spans="1:9" ht="15.95" customHeight="1">
      <c r="A44" s="828"/>
      <c r="B44" s="828"/>
      <c r="C44" s="828"/>
      <c r="D44" s="818"/>
      <c r="E44" s="829" t="s">
        <v>702</v>
      </c>
      <c r="F44" s="830">
        <f>SUM(F37)*2</f>
        <v>523032</v>
      </c>
      <c r="G44" s="830">
        <f>SUM(G37)*2</f>
        <v>1205352</v>
      </c>
      <c r="H44" s="830">
        <f>SUM(H37)*2</f>
        <v>1848384</v>
      </c>
      <c r="I44" s="821"/>
    </row>
    <row r="45" spans="1:9" ht="15.95" customHeight="1">
      <c r="A45" s="828"/>
      <c r="B45" s="828"/>
      <c r="C45" s="828"/>
      <c r="D45" s="818"/>
      <c r="E45" s="818" t="s">
        <v>703</v>
      </c>
      <c r="F45" s="783">
        <f>SUM(F37)*3</f>
        <v>784548</v>
      </c>
      <c r="G45" s="783">
        <f>SUM(G37)*3</f>
        <v>1808028</v>
      </c>
      <c r="H45" s="783">
        <f>SUM(H37)*3</f>
        <v>2772576</v>
      </c>
      <c r="I45" s="821"/>
    </row>
    <row r="46" spans="1:9" ht="15.95" customHeight="1">
      <c r="A46" s="828"/>
      <c r="B46" s="828"/>
      <c r="C46" s="828"/>
      <c r="D46" s="818"/>
      <c r="E46" s="829" t="s">
        <v>704</v>
      </c>
      <c r="F46" s="830">
        <f>SUM(F37)*4</f>
        <v>1046064</v>
      </c>
      <c r="G46" s="830">
        <f>SUM(G37)*4</f>
        <v>2410704</v>
      </c>
      <c r="H46" s="830">
        <f>SUM(H37)*4</f>
        <v>3696768</v>
      </c>
      <c r="I46" s="821"/>
    </row>
    <row r="47" spans="1:9" ht="15.95" customHeight="1">
      <c r="A47" s="828"/>
      <c r="B47" s="828"/>
      <c r="C47" s="828"/>
      <c r="D47" s="818"/>
      <c r="E47" s="831" t="s">
        <v>705</v>
      </c>
      <c r="F47" s="783">
        <f>SUM(F37)*5</f>
        <v>1307580</v>
      </c>
      <c r="G47" s="783">
        <f>SUM(G37)*5</f>
        <v>3013380</v>
      </c>
      <c r="H47" s="783">
        <f>SUM(H37)*5</f>
        <v>4620960</v>
      </c>
      <c r="I47" s="821"/>
    </row>
    <row r="48" spans="1:9" ht="15.95" customHeight="1">
      <c r="A48" s="828"/>
      <c r="B48" s="828"/>
      <c r="C48" s="828"/>
      <c r="D48" s="818"/>
      <c r="E48" s="829" t="s">
        <v>706</v>
      </c>
      <c r="F48" s="830">
        <f>SUM(F37)*6</f>
        <v>1569096</v>
      </c>
      <c r="G48" s="830">
        <f>SUM(G37)*6</f>
        <v>3616056</v>
      </c>
      <c r="H48" s="830">
        <f>SUM(H37)*6</f>
        <v>5545152</v>
      </c>
      <c r="I48" s="821"/>
    </row>
    <row r="49" spans="1:9" ht="15.95" customHeight="1">
      <c r="A49" s="828"/>
      <c r="B49" s="828"/>
      <c r="C49" s="828"/>
      <c r="D49" s="818"/>
      <c r="E49" s="831" t="s">
        <v>707</v>
      </c>
      <c r="F49" s="783">
        <f>SUM(F37)*7</f>
        <v>1830612</v>
      </c>
      <c r="G49" s="783">
        <f>SUM(G37)*7</f>
        <v>4218732</v>
      </c>
      <c r="H49" s="783">
        <f>SUM(H37)*7</f>
        <v>6469344</v>
      </c>
      <c r="I49" s="821"/>
    </row>
    <row r="50" spans="1:9" ht="15.95" customHeight="1">
      <c r="A50" s="828"/>
      <c r="B50" s="828"/>
      <c r="C50" s="828"/>
      <c r="D50" s="818"/>
      <c r="E50" s="829" t="s">
        <v>708</v>
      </c>
      <c r="F50" s="830">
        <f>SUM(F37)*8</f>
        <v>2092128</v>
      </c>
      <c r="G50" s="830">
        <f>SUM(G37)*8</f>
        <v>4821408</v>
      </c>
      <c r="H50" s="830">
        <f>SUM(H37)*8</f>
        <v>7393536</v>
      </c>
      <c r="I50" s="821"/>
    </row>
    <row r="51" spans="1:9" ht="15.95" customHeight="1">
      <c r="A51" s="828"/>
      <c r="B51" s="828"/>
      <c r="C51" s="828"/>
      <c r="D51" s="818"/>
      <c r="E51" s="831" t="s">
        <v>709</v>
      </c>
      <c r="F51" s="783">
        <f>SUM(F37)*9</f>
        <v>2353644</v>
      </c>
      <c r="G51" s="783">
        <f>SUM(G37)*9</f>
        <v>5424084</v>
      </c>
      <c r="H51" s="783">
        <f>SUM(H37)*9</f>
        <v>8317728</v>
      </c>
      <c r="I51" s="821"/>
    </row>
    <row r="52" spans="1:9" ht="15.95" customHeight="1">
      <c r="A52" s="828"/>
      <c r="B52" s="828"/>
      <c r="C52" s="828"/>
      <c r="D52" s="818"/>
      <c r="E52" s="832" t="s">
        <v>710</v>
      </c>
      <c r="F52" s="833">
        <f>SUM(F37)*10</f>
        <v>2615160</v>
      </c>
      <c r="G52" s="833">
        <f>SUM(G37)*10</f>
        <v>6026760</v>
      </c>
      <c r="H52" s="833">
        <f>SUM(H37)*10</f>
        <v>9241920</v>
      </c>
      <c r="I52" s="821"/>
    </row>
    <row r="53" spans="1:9" ht="15.95" customHeight="1">
      <c r="A53" s="828"/>
      <c r="B53" s="828"/>
      <c r="C53" s="828"/>
      <c r="D53" s="818"/>
      <c r="E53" s="831" t="s">
        <v>711</v>
      </c>
      <c r="F53" s="783">
        <f>SUM(F43)*11</f>
        <v>2876676</v>
      </c>
      <c r="G53" s="783">
        <f>SUM(G43)*11</f>
        <v>6629436</v>
      </c>
      <c r="H53" s="783">
        <f>SUM(H43)*11</f>
        <v>10166112</v>
      </c>
      <c r="I53" s="821"/>
    </row>
    <row r="54" spans="1:9" ht="15.95" customHeight="1">
      <c r="A54" s="828"/>
      <c r="B54" s="828"/>
      <c r="C54" s="828"/>
      <c r="D54" s="818"/>
      <c r="E54" s="829" t="s">
        <v>712</v>
      </c>
      <c r="F54" s="830">
        <f>SUM(F43)*12</f>
        <v>3138192</v>
      </c>
      <c r="G54" s="830">
        <f>SUM(G43)*12</f>
        <v>7232112</v>
      </c>
      <c r="H54" s="830">
        <f>SUM(H43)*12</f>
        <v>11090304</v>
      </c>
      <c r="I54" s="821"/>
    </row>
    <row r="55" spans="1:9" ht="15.95" customHeight="1">
      <c r="A55" s="828"/>
      <c r="B55" s="828"/>
      <c r="C55" s="828"/>
      <c r="D55" s="818"/>
      <c r="E55" s="831" t="s">
        <v>713</v>
      </c>
      <c r="F55" s="783">
        <f>SUM(F43)*13</f>
        <v>3399708</v>
      </c>
      <c r="G55" s="783">
        <f>SUM(G43)*13</f>
        <v>7834788</v>
      </c>
      <c r="H55" s="783">
        <f>SUM(H43)*13</f>
        <v>12014496</v>
      </c>
      <c r="I55" s="821"/>
    </row>
    <row r="56" spans="1:9" ht="15.95" customHeight="1">
      <c r="A56" s="828"/>
      <c r="B56" s="828"/>
      <c r="C56" s="828"/>
      <c r="D56" s="818"/>
      <c r="E56" s="829" t="s">
        <v>714</v>
      </c>
      <c r="F56" s="830">
        <f>SUM(F43)*14</f>
        <v>3661224</v>
      </c>
      <c r="G56" s="830">
        <f>SUM(G43)*14</f>
        <v>8437464</v>
      </c>
      <c r="H56" s="830">
        <f>SUM(H43)*14</f>
        <v>12938688</v>
      </c>
      <c r="I56" s="821"/>
    </row>
    <row r="57" spans="1:9" ht="15.95" customHeight="1">
      <c r="A57" s="834"/>
      <c r="B57" s="834"/>
      <c r="C57" s="834"/>
      <c r="D57" s="835"/>
      <c r="E57" s="836" t="s">
        <v>715</v>
      </c>
      <c r="F57" s="777">
        <f>SUM(F43)*15</f>
        <v>3922740</v>
      </c>
      <c r="G57" s="777">
        <f>SUM(G43)*15</f>
        <v>9040140</v>
      </c>
      <c r="H57" s="777">
        <f>SUM(H43)*15</f>
        <v>13862880</v>
      </c>
      <c r="I57" s="821"/>
    </row>
    <row r="58" spans="1:9" ht="15.95" customHeight="1">
      <c r="A58" s="731"/>
      <c r="B58" s="731"/>
      <c r="C58" s="731"/>
      <c r="D58" s="818"/>
      <c r="E58" s="818"/>
      <c r="F58" s="730"/>
      <c r="G58" s="730"/>
      <c r="H58" s="822"/>
      <c r="I58" s="821"/>
    </row>
    <row r="59" spans="1:9" ht="15.95" customHeight="1">
      <c r="A59" s="731"/>
      <c r="B59" s="731"/>
      <c r="C59" s="731"/>
      <c r="D59" s="818"/>
      <c r="E59" s="818"/>
      <c r="F59" s="730"/>
      <c r="G59" s="730"/>
      <c r="H59" s="822"/>
      <c r="I59" s="821"/>
    </row>
    <row r="60" spans="1:9" ht="15.95" customHeight="1">
      <c r="A60" s="731"/>
      <c r="B60" s="731"/>
      <c r="C60" s="731"/>
      <c r="D60" s="818"/>
      <c r="E60" s="818"/>
      <c r="F60" s="730"/>
      <c r="G60" s="730"/>
      <c r="H60" s="822"/>
      <c r="I60" s="821"/>
    </row>
    <row r="61" spans="1:9" ht="15.95" customHeight="1">
      <c r="A61" s="731"/>
      <c r="B61" s="731"/>
      <c r="C61" s="731"/>
      <c r="D61" s="818"/>
      <c r="E61" s="818"/>
      <c r="F61" s="730"/>
      <c r="G61" s="730"/>
      <c r="H61" s="822"/>
      <c r="I61" s="821"/>
    </row>
    <row r="62" spans="1:9" s="841" customFormat="1" ht="14.1" hidden="1" customHeight="1" thickBot="1">
      <c r="A62" s="748"/>
      <c r="B62" s="837"/>
      <c r="C62" s="837"/>
      <c r="D62" s="838"/>
      <c r="E62" s="745"/>
      <c r="F62" s="839" t="s">
        <v>674</v>
      </c>
      <c r="G62" s="839"/>
      <c r="H62" s="839"/>
      <c r="I62" s="840"/>
    </row>
    <row r="63" spans="1:9" s="841" customFormat="1" ht="14.1" hidden="1" customHeight="1" thickBot="1">
      <c r="A63" s="748"/>
      <c r="B63" s="842"/>
      <c r="C63" s="842"/>
      <c r="D63" s="842"/>
      <c r="E63" s="745"/>
      <c r="F63" s="843" t="s">
        <v>675</v>
      </c>
      <c r="G63" s="839" t="s">
        <v>676</v>
      </c>
      <c r="H63" s="839"/>
      <c r="I63" s="840"/>
    </row>
    <row r="64" spans="1:9" s="841" customFormat="1" ht="14.1" hidden="1" customHeight="1" thickBot="1">
      <c r="A64" s="748"/>
      <c r="B64" s="842"/>
      <c r="C64" s="842"/>
      <c r="D64" s="842"/>
      <c r="E64" s="745"/>
      <c r="F64" s="844"/>
      <c r="G64" s="843" t="s">
        <v>677</v>
      </c>
      <c r="H64" s="843" t="s">
        <v>678</v>
      </c>
      <c r="I64" s="840"/>
    </row>
    <row r="65" spans="1:9" s="841" customFormat="1" ht="14.1" hidden="1" customHeight="1" thickBot="1">
      <c r="A65" s="748"/>
      <c r="B65" s="842"/>
      <c r="C65" s="842"/>
      <c r="D65" s="842"/>
      <c r="E65" s="745"/>
      <c r="F65" s="845">
        <v>83000</v>
      </c>
      <c r="G65" s="846">
        <v>88000</v>
      </c>
      <c r="H65" s="846">
        <v>88000</v>
      </c>
      <c r="I65" s="840"/>
    </row>
    <row r="66" spans="1:9" s="841" customFormat="1" ht="14.1" hidden="1" customHeight="1" thickBot="1">
      <c r="A66" s="748"/>
      <c r="B66" s="847"/>
      <c r="C66" s="842"/>
      <c r="D66" s="842"/>
      <c r="E66" s="745"/>
      <c r="F66" s="848">
        <v>93000</v>
      </c>
      <c r="G66" s="848">
        <v>98000</v>
      </c>
      <c r="H66" s="848">
        <v>98000</v>
      </c>
      <c r="I66" s="840"/>
    </row>
    <row r="67" spans="1:9" s="841" customFormat="1" ht="14.1" hidden="1" customHeight="1" thickBot="1">
      <c r="A67" s="748"/>
      <c r="B67" s="847"/>
      <c r="C67" s="842"/>
      <c r="D67" s="842"/>
      <c r="E67" s="745"/>
      <c r="F67" s="848">
        <v>101000</v>
      </c>
      <c r="G67" s="848">
        <v>104000</v>
      </c>
      <c r="H67" s="848">
        <v>104000</v>
      </c>
      <c r="I67" s="840"/>
    </row>
    <row r="68" spans="1:9" s="841" customFormat="1" ht="14.1" hidden="1" customHeight="1" thickBot="1">
      <c r="A68" s="748"/>
      <c r="B68" s="847"/>
      <c r="C68" s="842"/>
      <c r="D68" s="842"/>
      <c r="E68" s="745"/>
      <c r="F68" s="848">
        <v>107000</v>
      </c>
      <c r="G68" s="848">
        <v>110000</v>
      </c>
      <c r="H68" s="848">
        <v>110000</v>
      </c>
      <c r="I68" s="840"/>
    </row>
    <row r="69" spans="1:9" s="841" customFormat="1" ht="14.1" hidden="1" customHeight="1" thickBot="1">
      <c r="A69" s="748"/>
      <c r="B69" s="847"/>
      <c r="C69" s="842"/>
      <c r="D69" s="842"/>
      <c r="E69" s="745"/>
      <c r="F69" s="848">
        <v>114000</v>
      </c>
      <c r="G69" s="848">
        <v>118000</v>
      </c>
      <c r="H69" s="848">
        <v>118000</v>
      </c>
      <c r="I69" s="840"/>
    </row>
    <row r="70" spans="1:9" s="841" customFormat="1" ht="14.1" hidden="1" customHeight="1" thickBot="1">
      <c r="A70" s="748"/>
      <c r="B70" s="847"/>
      <c r="C70" s="842"/>
      <c r="D70" s="842"/>
      <c r="E70" s="745"/>
      <c r="F70" s="848">
        <v>122000</v>
      </c>
      <c r="G70" s="848">
        <v>126000</v>
      </c>
      <c r="H70" s="848">
        <v>126000</v>
      </c>
      <c r="I70" s="840"/>
    </row>
    <row r="71" spans="1:9" s="841" customFormat="1" ht="14.1" hidden="1" customHeight="1" thickBot="1">
      <c r="A71" s="748"/>
      <c r="B71" s="847"/>
      <c r="C71" s="842"/>
      <c r="D71" s="842"/>
      <c r="E71" s="745"/>
      <c r="F71" s="848">
        <v>130000</v>
      </c>
      <c r="G71" s="848">
        <v>134000</v>
      </c>
      <c r="H71" s="848">
        <v>134000</v>
      </c>
      <c r="I71" s="840"/>
    </row>
    <row r="72" spans="1:9" s="841" customFormat="1" ht="14.1" hidden="1" customHeight="1" thickBot="1">
      <c r="A72" s="748"/>
      <c r="B72" s="847"/>
      <c r="C72" s="842"/>
      <c r="D72" s="842"/>
      <c r="E72" s="745"/>
      <c r="F72" s="848">
        <v>138000</v>
      </c>
      <c r="G72" s="848">
        <v>142000</v>
      </c>
      <c r="H72" s="848">
        <v>142000</v>
      </c>
      <c r="I72" s="840"/>
    </row>
    <row r="73" spans="1:9" s="841" customFormat="1" ht="14.1" hidden="1" customHeight="1" thickBot="1">
      <c r="A73" s="748"/>
      <c r="B73" s="847"/>
      <c r="C73" s="842"/>
      <c r="D73" s="842"/>
      <c r="E73" s="745"/>
      <c r="F73" s="848">
        <v>146000</v>
      </c>
      <c r="G73" s="848">
        <v>150000</v>
      </c>
      <c r="H73" s="848">
        <v>150000</v>
      </c>
      <c r="I73" s="840"/>
    </row>
    <row r="74" spans="1:9" s="841" customFormat="1" ht="14.1" hidden="1" customHeight="1" thickBot="1">
      <c r="A74" s="748"/>
      <c r="B74" s="847"/>
      <c r="C74" s="842"/>
      <c r="D74" s="842"/>
      <c r="E74" s="745"/>
      <c r="F74" s="848">
        <v>155000</v>
      </c>
      <c r="G74" s="848">
        <v>160000</v>
      </c>
      <c r="H74" s="848">
        <v>160000</v>
      </c>
      <c r="I74" s="840"/>
    </row>
    <row r="75" spans="1:9" s="841" customFormat="1" ht="14.1" hidden="1" customHeight="1" thickBot="1">
      <c r="A75" s="748"/>
      <c r="B75" s="847"/>
      <c r="C75" s="842"/>
      <c r="D75" s="842"/>
      <c r="E75" s="745"/>
      <c r="F75" s="848">
        <v>165000</v>
      </c>
      <c r="G75" s="848">
        <v>170000</v>
      </c>
      <c r="H75" s="848">
        <v>170000</v>
      </c>
      <c r="I75" s="840"/>
    </row>
    <row r="76" spans="1:9" s="841" customFormat="1" ht="14.1" hidden="1" customHeight="1" thickBot="1">
      <c r="A76" s="748"/>
      <c r="B76" s="745"/>
      <c r="C76" s="745"/>
      <c r="D76" s="745"/>
      <c r="E76" s="745"/>
      <c r="F76" s="848">
        <v>175000</v>
      </c>
      <c r="G76" s="848">
        <v>180000</v>
      </c>
      <c r="H76" s="848">
        <v>180000</v>
      </c>
      <c r="I76" s="840"/>
    </row>
    <row r="77" spans="1:9" s="841" customFormat="1" ht="14.1" hidden="1" customHeight="1" thickBot="1">
      <c r="A77" s="748"/>
      <c r="B77" s="745"/>
      <c r="C77" s="745"/>
      <c r="D77" s="745"/>
      <c r="E77" s="745"/>
      <c r="F77" s="848">
        <v>185000</v>
      </c>
      <c r="G77" s="848">
        <v>190000</v>
      </c>
      <c r="H77" s="848">
        <v>190000</v>
      </c>
      <c r="I77" s="840"/>
    </row>
    <row r="78" spans="1:9" s="841" customFormat="1" ht="14.1" hidden="1" customHeight="1" thickBot="1">
      <c r="A78" s="748"/>
      <c r="B78" s="745"/>
      <c r="C78" s="745"/>
      <c r="D78" s="745"/>
      <c r="E78" s="745"/>
      <c r="F78" s="848">
        <v>195000</v>
      </c>
      <c r="G78" s="848">
        <v>200000</v>
      </c>
      <c r="H78" s="848">
        <v>200000</v>
      </c>
      <c r="I78" s="701"/>
    </row>
    <row r="79" spans="1:9" s="841" customFormat="1" ht="14.1" hidden="1" customHeight="1" thickBot="1">
      <c r="A79" s="748"/>
      <c r="B79" s="745"/>
      <c r="C79" s="745"/>
      <c r="D79" s="745"/>
      <c r="E79" s="745"/>
      <c r="F79" s="848">
        <v>210000</v>
      </c>
      <c r="G79" s="848">
        <v>220000</v>
      </c>
      <c r="H79" s="848">
        <v>220000</v>
      </c>
      <c r="I79" s="701"/>
    </row>
    <row r="80" spans="1:9" s="841" customFormat="1" ht="14.1" hidden="1" customHeight="1" thickBot="1">
      <c r="A80" s="748"/>
      <c r="B80" s="745"/>
      <c r="C80" s="745"/>
      <c r="D80" s="745"/>
      <c r="E80" s="745"/>
      <c r="F80" s="848">
        <v>230000</v>
      </c>
      <c r="G80" s="848">
        <v>240000</v>
      </c>
      <c r="H80" s="848">
        <v>240000</v>
      </c>
      <c r="I80" s="701"/>
    </row>
    <row r="81" spans="1:9" s="841" customFormat="1" ht="14.1" hidden="1" customHeight="1" thickBot="1">
      <c r="A81" s="748"/>
      <c r="B81" s="745"/>
      <c r="C81" s="745"/>
      <c r="D81" s="745"/>
      <c r="E81" s="745"/>
      <c r="F81" s="848">
        <v>250000</v>
      </c>
      <c r="G81" s="848">
        <v>260000</v>
      </c>
      <c r="H81" s="848">
        <v>260000</v>
      </c>
      <c r="I81" s="701"/>
    </row>
    <row r="82" spans="1:9" s="841" customFormat="1" ht="14.1" hidden="1" customHeight="1" thickBot="1">
      <c r="A82" s="748"/>
      <c r="B82" s="745"/>
      <c r="C82" s="745"/>
      <c r="D82" s="745"/>
      <c r="E82" s="745"/>
      <c r="F82" s="848">
        <v>270000</v>
      </c>
      <c r="G82" s="848">
        <v>280000</v>
      </c>
      <c r="H82" s="848">
        <v>280000</v>
      </c>
      <c r="I82" s="701"/>
    </row>
    <row r="83" spans="1:9" s="841" customFormat="1" ht="14.1" hidden="1" customHeight="1" thickBot="1">
      <c r="A83" s="748"/>
      <c r="B83" s="745"/>
      <c r="C83" s="745"/>
      <c r="D83" s="745"/>
      <c r="E83" s="745"/>
      <c r="F83" s="848">
        <v>290000</v>
      </c>
      <c r="G83" s="848">
        <v>300000</v>
      </c>
      <c r="H83" s="848">
        <v>300000</v>
      </c>
      <c r="I83" s="701"/>
    </row>
    <row r="84" spans="1:9" s="841" customFormat="1" ht="14.1" hidden="1" customHeight="1" thickBot="1">
      <c r="A84" s="748"/>
      <c r="B84" s="745"/>
      <c r="C84" s="745"/>
      <c r="D84" s="745"/>
      <c r="E84" s="745"/>
      <c r="F84" s="848">
        <v>310000</v>
      </c>
      <c r="G84" s="848">
        <v>320000</v>
      </c>
      <c r="H84" s="848">
        <v>320000</v>
      </c>
      <c r="I84" s="701"/>
    </row>
    <row r="85" spans="1:9" s="841" customFormat="1" ht="14.1" hidden="1" customHeight="1" thickBot="1">
      <c r="A85" s="748"/>
      <c r="B85" s="745"/>
      <c r="C85" s="745"/>
      <c r="D85" s="745"/>
      <c r="E85" s="745"/>
      <c r="F85" s="848">
        <v>330000</v>
      </c>
      <c r="G85" s="848">
        <v>340000</v>
      </c>
      <c r="H85" s="848">
        <v>340000</v>
      </c>
      <c r="I85" s="701"/>
    </row>
    <row r="86" spans="1:9" s="841" customFormat="1" ht="14.1" hidden="1" customHeight="1" thickBot="1">
      <c r="A86" s="748"/>
      <c r="B86" s="745"/>
      <c r="C86" s="745"/>
      <c r="D86" s="745"/>
      <c r="E86" s="745"/>
      <c r="F86" s="848">
        <v>350000</v>
      </c>
      <c r="G86" s="848">
        <v>360000</v>
      </c>
      <c r="H86" s="848">
        <v>360000</v>
      </c>
      <c r="I86" s="701"/>
    </row>
    <row r="87" spans="1:9" s="841" customFormat="1" ht="14.1" hidden="1" customHeight="1" thickBot="1">
      <c r="A87" s="748"/>
      <c r="B87" s="745"/>
      <c r="C87" s="745"/>
      <c r="D87" s="745"/>
      <c r="E87" s="745"/>
      <c r="F87" s="848">
        <v>370000</v>
      </c>
      <c r="G87" s="848">
        <v>380000</v>
      </c>
      <c r="H87" s="848">
        <v>380000</v>
      </c>
      <c r="I87" s="701"/>
    </row>
    <row r="88" spans="1:9" s="841" customFormat="1" ht="14.1" hidden="1" customHeight="1" thickBot="1">
      <c r="A88" s="748"/>
      <c r="B88" s="745"/>
      <c r="C88" s="745"/>
      <c r="D88" s="745"/>
      <c r="E88" s="745"/>
      <c r="F88" s="848">
        <v>395000</v>
      </c>
      <c r="G88" s="848">
        <v>410000</v>
      </c>
      <c r="H88" s="848">
        <v>410000</v>
      </c>
      <c r="I88" s="701"/>
    </row>
    <row r="89" spans="1:9" s="841" customFormat="1" ht="14.1" hidden="1" customHeight="1" thickBot="1">
      <c r="A89" s="748"/>
      <c r="B89" s="745"/>
      <c r="C89" s="745"/>
      <c r="D89" s="745"/>
      <c r="E89" s="745"/>
      <c r="F89" s="848">
        <v>425000</v>
      </c>
      <c r="G89" s="848">
        <v>440000</v>
      </c>
      <c r="H89" s="848">
        <v>440000</v>
      </c>
      <c r="I89" s="701"/>
    </row>
    <row r="90" spans="1:9" s="841" customFormat="1" ht="14.1" hidden="1" customHeight="1" thickBot="1">
      <c r="A90" s="748"/>
      <c r="B90" s="745"/>
      <c r="C90" s="745"/>
      <c r="D90" s="745"/>
      <c r="E90" s="745"/>
      <c r="F90" s="848">
        <v>455000</v>
      </c>
      <c r="G90" s="848">
        <v>470000</v>
      </c>
      <c r="H90" s="848">
        <v>470000</v>
      </c>
      <c r="I90" s="701"/>
    </row>
    <row r="91" spans="1:9" s="841" customFormat="1" ht="14.1" hidden="1" customHeight="1" thickBot="1">
      <c r="A91" s="748"/>
      <c r="B91" s="745"/>
      <c r="C91" s="745"/>
      <c r="D91" s="745"/>
      <c r="E91" s="745"/>
      <c r="F91" s="848">
        <v>485000</v>
      </c>
      <c r="G91" s="848">
        <v>500000</v>
      </c>
      <c r="H91" s="848">
        <v>500000</v>
      </c>
      <c r="I91" s="701"/>
    </row>
    <row r="92" spans="1:9" s="841" customFormat="1" ht="14.1" hidden="1" customHeight="1" thickBot="1">
      <c r="A92" s="748"/>
      <c r="B92" s="745"/>
      <c r="C92" s="745"/>
      <c r="D92" s="745"/>
      <c r="E92" s="745"/>
      <c r="F92" s="848">
        <v>515000</v>
      </c>
      <c r="G92" s="848">
        <v>530000</v>
      </c>
      <c r="H92" s="848">
        <v>530000</v>
      </c>
      <c r="I92" s="701"/>
    </row>
    <row r="93" spans="1:9" s="841" customFormat="1" ht="14.1" hidden="1" customHeight="1" thickBot="1">
      <c r="A93" s="748"/>
      <c r="B93" s="745"/>
      <c r="C93" s="745"/>
      <c r="D93" s="745"/>
      <c r="E93" s="745"/>
      <c r="F93" s="848">
        <v>545000</v>
      </c>
      <c r="G93" s="848">
        <v>560000</v>
      </c>
      <c r="H93" s="848">
        <v>560000</v>
      </c>
      <c r="I93" s="701"/>
    </row>
    <row r="94" spans="1:9" s="841" customFormat="1" ht="14.1" hidden="1" customHeight="1" thickBot="1">
      <c r="A94" s="748"/>
      <c r="B94" s="745"/>
      <c r="C94" s="745"/>
      <c r="D94" s="745"/>
      <c r="E94" s="745"/>
      <c r="F94" s="848">
        <v>575000</v>
      </c>
      <c r="G94" s="848">
        <v>590000</v>
      </c>
      <c r="H94" s="848">
        <v>590000</v>
      </c>
      <c r="I94" s="701"/>
    </row>
    <row r="95" spans="1:9" s="841" customFormat="1" ht="14.1" hidden="1" customHeight="1" thickBot="1">
      <c r="A95" s="748"/>
      <c r="B95" s="745"/>
      <c r="C95" s="745"/>
      <c r="D95" s="745"/>
      <c r="E95" s="745"/>
      <c r="F95" s="848">
        <v>605000</v>
      </c>
      <c r="G95" s="848">
        <v>620000</v>
      </c>
      <c r="H95" s="848">
        <v>620000</v>
      </c>
      <c r="I95" s="701"/>
    </row>
    <row r="96" spans="1:9" s="841" customFormat="1" ht="14.1" hidden="1" customHeight="1" thickBot="1">
      <c r="A96" s="748"/>
      <c r="B96" s="745"/>
      <c r="C96" s="745"/>
      <c r="D96" s="745"/>
      <c r="E96" s="745"/>
      <c r="F96" s="848">
        <v>635000</v>
      </c>
      <c r="G96" s="848">
        <v>620000</v>
      </c>
      <c r="H96" s="848">
        <v>650000</v>
      </c>
      <c r="I96" s="701"/>
    </row>
    <row r="97" spans="1:9" s="841" customFormat="1" ht="14.1" hidden="1" customHeight="1" thickBot="1">
      <c r="A97" s="748"/>
      <c r="B97" s="745"/>
      <c r="C97" s="745"/>
      <c r="D97" s="745"/>
      <c r="E97" s="745"/>
      <c r="F97" s="848">
        <v>665000</v>
      </c>
      <c r="G97" s="848">
        <v>620000</v>
      </c>
      <c r="H97" s="848">
        <v>680000</v>
      </c>
      <c r="I97" s="701"/>
    </row>
    <row r="98" spans="1:9" s="841" customFormat="1" ht="14.1" hidden="1" customHeight="1" thickBot="1">
      <c r="A98" s="748"/>
      <c r="B98" s="745"/>
      <c r="C98" s="745"/>
      <c r="D98" s="745"/>
      <c r="E98" s="745"/>
      <c r="F98" s="848">
        <v>695000</v>
      </c>
      <c r="G98" s="848">
        <v>620000</v>
      </c>
      <c r="H98" s="848">
        <v>710000</v>
      </c>
      <c r="I98" s="701"/>
    </row>
    <row r="99" spans="1:9" s="841" customFormat="1" ht="14.1" hidden="1" customHeight="1" thickBot="1">
      <c r="A99" s="748"/>
      <c r="B99" s="745"/>
      <c r="C99" s="745"/>
      <c r="D99" s="745"/>
      <c r="E99" s="745"/>
      <c r="F99" s="848">
        <v>730000</v>
      </c>
      <c r="G99" s="848">
        <v>620000</v>
      </c>
      <c r="H99" s="848">
        <v>750000</v>
      </c>
      <c r="I99" s="701"/>
    </row>
    <row r="100" spans="1:9" s="841" customFormat="1" ht="14.1" hidden="1" customHeight="1" thickBot="1">
      <c r="A100" s="849"/>
      <c r="B100" s="850"/>
      <c r="C100" s="850"/>
      <c r="D100" s="850"/>
      <c r="E100" s="850"/>
      <c r="F100" s="848">
        <v>770000</v>
      </c>
      <c r="G100" s="848">
        <v>620000</v>
      </c>
      <c r="H100" s="848">
        <v>790000</v>
      </c>
    </row>
    <row r="101" spans="1:9" s="841" customFormat="1" ht="14.1" hidden="1" customHeight="1" thickBot="1">
      <c r="A101" s="849"/>
      <c r="B101" s="850"/>
      <c r="C101" s="850"/>
      <c r="D101" s="850"/>
      <c r="E101" s="850"/>
      <c r="F101" s="848">
        <v>810000</v>
      </c>
      <c r="G101" s="848">
        <v>620000</v>
      </c>
      <c r="H101" s="848">
        <v>830000</v>
      </c>
    </row>
    <row r="102" spans="1:9" s="841" customFormat="1" ht="14.1" hidden="1" customHeight="1" thickBot="1">
      <c r="A102" s="849"/>
      <c r="B102" s="850"/>
      <c r="C102" s="850"/>
      <c r="D102" s="850"/>
      <c r="E102" s="850"/>
      <c r="F102" s="848">
        <v>855000</v>
      </c>
      <c r="G102" s="848">
        <v>620000</v>
      </c>
      <c r="H102" s="848">
        <v>880000</v>
      </c>
    </row>
    <row r="103" spans="1:9" s="841" customFormat="1" ht="14.1" hidden="1" customHeight="1" thickBot="1">
      <c r="A103" s="849"/>
      <c r="B103" s="850"/>
      <c r="C103" s="850"/>
      <c r="D103" s="850"/>
      <c r="E103" s="850"/>
      <c r="F103" s="848">
        <v>905000</v>
      </c>
      <c r="G103" s="848">
        <v>620000</v>
      </c>
      <c r="H103" s="848">
        <v>930000</v>
      </c>
    </row>
    <row r="104" spans="1:9" s="841" customFormat="1" ht="14.1" hidden="1" customHeight="1" thickBot="1">
      <c r="A104" s="849"/>
      <c r="B104" s="850"/>
      <c r="C104" s="850"/>
      <c r="D104" s="850"/>
      <c r="E104" s="850"/>
      <c r="F104" s="848">
        <v>955000</v>
      </c>
      <c r="G104" s="848">
        <v>620000</v>
      </c>
      <c r="H104" s="848">
        <v>980000</v>
      </c>
    </row>
    <row r="105" spans="1:9" s="841" customFormat="1" ht="14.1" hidden="1" customHeight="1" thickBot="1">
      <c r="F105" s="848">
        <v>1005000</v>
      </c>
      <c r="G105" s="848">
        <v>620000</v>
      </c>
      <c r="H105" s="848">
        <v>1030000</v>
      </c>
    </row>
    <row r="106" spans="1:9" s="841" customFormat="1" ht="14.1" hidden="1" customHeight="1" thickBot="1">
      <c r="A106" s="851"/>
      <c r="B106" s="850"/>
      <c r="C106" s="850"/>
      <c r="D106" s="850"/>
      <c r="E106" s="850"/>
      <c r="F106" s="848">
        <v>1055000</v>
      </c>
      <c r="G106" s="848">
        <v>620000</v>
      </c>
      <c r="H106" s="848">
        <v>1090000</v>
      </c>
    </row>
    <row r="107" spans="1:9" s="841" customFormat="1" ht="14.1" hidden="1" customHeight="1" thickBot="1">
      <c r="A107" s="852"/>
      <c r="B107" s="853"/>
      <c r="C107" s="853"/>
      <c r="D107" s="853"/>
      <c r="E107" s="853"/>
      <c r="F107" s="848">
        <v>1115000</v>
      </c>
      <c r="G107" s="848">
        <v>620000</v>
      </c>
      <c r="H107" s="848">
        <v>1150000</v>
      </c>
    </row>
    <row r="108" spans="1:9" ht="15" hidden="1" customHeight="1" thickBot="1">
      <c r="A108" s="701"/>
      <c r="F108" s="848">
        <v>1175000</v>
      </c>
      <c r="G108" s="848">
        <v>620000</v>
      </c>
      <c r="H108" s="848">
        <v>1210000</v>
      </c>
    </row>
    <row r="109" spans="1:9" ht="15" hidden="1" customHeight="1" thickBot="1">
      <c r="A109" s="701"/>
      <c r="F109" s="848">
        <v>1235000</v>
      </c>
      <c r="G109" s="848">
        <v>620000</v>
      </c>
      <c r="H109" s="848">
        <v>1270000</v>
      </c>
    </row>
    <row r="110" spans="1:9" ht="15" hidden="1" customHeight="1" thickBot="1">
      <c r="A110" s="701"/>
      <c r="F110" s="848">
        <v>1295000</v>
      </c>
      <c r="G110" s="848">
        <v>620000</v>
      </c>
      <c r="H110" s="848">
        <v>1330000</v>
      </c>
    </row>
    <row r="111" spans="1:9" ht="15" hidden="1" customHeight="1" thickBot="1">
      <c r="A111" s="701"/>
      <c r="F111" s="848">
        <v>1355000</v>
      </c>
      <c r="G111" s="848">
        <v>620000</v>
      </c>
      <c r="H111" s="848">
        <v>1390000</v>
      </c>
    </row>
    <row r="112" spans="1:9" ht="15" customHeight="1">
      <c r="A112" s="701"/>
    </row>
    <row r="113" spans="1:1" ht="15" customHeight="1">
      <c r="A113" s="701"/>
    </row>
    <row r="114" spans="1:1" ht="15" customHeight="1">
      <c r="A114" s="701"/>
    </row>
    <row r="115" spans="1:1" ht="15" customHeight="1">
      <c r="A115" s="701"/>
    </row>
    <row r="116" spans="1:1" ht="15" customHeight="1">
      <c r="A116" s="701"/>
    </row>
    <row r="117" spans="1:1" ht="15" customHeight="1">
      <c r="A117" s="701"/>
    </row>
    <row r="118" spans="1:1" ht="15" customHeight="1"/>
    <row r="119" spans="1:1" ht="15" customHeight="1"/>
    <row r="120" spans="1:1" ht="15" customHeight="1"/>
    <row r="121" spans="1:1" ht="15" customHeight="1"/>
    <row r="122" spans="1:1" ht="15" customHeight="1"/>
    <row r="123" spans="1:1" ht="15" customHeight="1"/>
    <row r="124" spans="1:1" ht="15" customHeight="1"/>
    <row r="125" spans="1:1" ht="15" customHeight="1"/>
    <row r="126" spans="1:1" ht="15" customHeight="1"/>
    <row r="127" spans="1:1" ht="15" customHeight="1"/>
    <row r="128" spans="1:1"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8.75" customHeight="1"/>
    <row r="150" ht="18.75" customHeight="1"/>
    <row r="151" ht="18.75" customHeight="1"/>
    <row r="152" ht="18.75" customHeight="1"/>
    <row r="153" ht="18.75" customHeight="1"/>
    <row r="154" ht="18.75" customHeight="1"/>
    <row r="155" ht="18.75" customHeight="1"/>
    <row r="156" ht="18.75" customHeight="1"/>
    <row r="157" ht="18.75" customHeight="1"/>
    <row r="158" ht="18.75" customHeight="1"/>
    <row r="159" ht="18.75" customHeight="1"/>
    <row r="160" ht="18.75" customHeight="1"/>
    <row r="161" ht="18.75" customHeight="1"/>
    <row r="162" ht="18.75" customHeight="1"/>
    <row r="163" ht="18.75" customHeight="1"/>
    <row r="164" ht="18.75" customHeight="1"/>
    <row r="165" ht="18.75" customHeight="1"/>
    <row r="166" ht="18.75" customHeight="1"/>
    <row r="167" ht="18.75" customHeight="1"/>
    <row r="168" ht="18.75" customHeight="1"/>
    <row r="169" ht="18.75" customHeight="1"/>
    <row r="170" ht="18.75" customHeight="1"/>
    <row r="171" ht="18.75" customHeight="1"/>
    <row r="172" ht="18.75" customHeight="1"/>
    <row r="173" ht="18.75" customHeight="1"/>
    <row r="174" ht="18.75" customHeight="1"/>
    <row r="175" ht="18.75" customHeight="1"/>
    <row r="176" ht="18.75" customHeight="1"/>
    <row r="177" ht="18.75" customHeight="1"/>
    <row r="178" ht="18.75" customHeight="1"/>
    <row r="179" ht="18.75" customHeight="1"/>
    <row r="180" ht="18.75" customHeight="1"/>
    <row r="181" ht="18.75" customHeight="1"/>
    <row r="182" ht="18.75" customHeight="1"/>
    <row r="183" ht="18.75" customHeight="1"/>
    <row r="184" ht="18.75" customHeight="1"/>
    <row r="185" ht="18.75" customHeight="1"/>
    <row r="186" ht="18.75" customHeight="1"/>
    <row r="187" ht="18.75" customHeight="1"/>
    <row r="188" ht="18.75" customHeight="1"/>
    <row r="189" ht="18.75" customHeight="1"/>
    <row r="190" ht="18.75" customHeight="1"/>
    <row r="191" ht="18.75" customHeight="1"/>
    <row r="192" ht="18.75" customHeight="1"/>
    <row r="193" ht="18.75" customHeight="1"/>
    <row r="194" ht="18.75" customHeight="1"/>
    <row r="195" ht="18.75" customHeight="1"/>
    <row r="196" ht="18.75" customHeight="1"/>
    <row r="197" ht="18.75" customHeight="1"/>
    <row r="198" ht="18.75" customHeight="1"/>
    <row r="199" ht="18.75" customHeight="1"/>
    <row r="200" ht="18.75" customHeight="1"/>
    <row r="201" ht="18.75" customHeight="1"/>
    <row r="202" ht="18.75" customHeight="1"/>
    <row r="203" ht="18.75" customHeight="1"/>
    <row r="204" ht="18.75" customHeight="1"/>
    <row r="205" ht="18.75" customHeight="1"/>
    <row r="206" ht="18.75" customHeight="1"/>
    <row r="207" ht="18.75" customHeight="1"/>
    <row r="208" ht="18.75" customHeight="1"/>
    <row r="209" ht="18.75" customHeight="1"/>
    <row r="210" ht="18.75" customHeight="1"/>
    <row r="211" ht="18.75" customHeight="1"/>
    <row r="212" ht="18.75" customHeight="1"/>
    <row r="213" ht="18.75" customHeight="1"/>
    <row r="214" ht="18.75" customHeight="1"/>
    <row r="215" ht="18.75" customHeight="1"/>
    <row r="216" ht="18.75" customHeight="1"/>
    <row r="217" ht="18.75" customHeight="1"/>
    <row r="218" ht="18.75" customHeight="1"/>
    <row r="219" ht="18.75" customHeight="1"/>
    <row r="220" ht="18.75" customHeight="1"/>
    <row r="221" ht="18.75" customHeight="1"/>
    <row r="222" ht="18.75" customHeight="1"/>
    <row r="223" ht="18.75" customHeight="1"/>
    <row r="224" ht="18.75" customHeight="1"/>
    <row r="225" ht="18.75" customHeight="1"/>
    <row r="226" ht="18.75" customHeight="1"/>
    <row r="227" ht="18.75" customHeight="1"/>
    <row r="228" ht="18.75" customHeight="1"/>
    <row r="229" ht="18.75" customHeight="1"/>
    <row r="230" ht="18.75" customHeight="1"/>
    <row r="231" ht="18.75" customHeight="1"/>
    <row r="232" ht="18.75" customHeight="1"/>
    <row r="233" ht="18.75" customHeight="1"/>
    <row r="234" ht="18.75" customHeight="1"/>
    <row r="235" ht="18.75" customHeight="1"/>
    <row r="236" ht="18.75" customHeight="1"/>
    <row r="237" ht="18.75" customHeight="1"/>
    <row r="238" ht="18.75" customHeight="1"/>
    <row r="239" ht="18.75" customHeight="1"/>
    <row r="240" ht="18.75" customHeight="1"/>
    <row r="241" ht="18.75" customHeight="1"/>
    <row r="242" ht="18.75" customHeight="1"/>
    <row r="243" ht="18.75" customHeight="1"/>
    <row r="244" ht="18.75" customHeight="1"/>
    <row r="245" ht="18.75" customHeight="1"/>
    <row r="246" ht="18.75" customHeight="1"/>
    <row r="247" ht="18.75" customHeight="1"/>
    <row r="248" ht="18.75" customHeight="1"/>
    <row r="249" ht="18.75" customHeight="1"/>
    <row r="250" ht="18.75" customHeight="1"/>
    <row r="251" ht="18.75" customHeight="1"/>
    <row r="252" ht="18.75" customHeight="1"/>
    <row r="253" ht="18.75" customHeight="1"/>
    <row r="254" ht="18.75" customHeight="1"/>
    <row r="255" ht="18.75" customHeight="1"/>
    <row r="256" ht="18.75" customHeight="1"/>
    <row r="257" ht="18.75" customHeight="1"/>
    <row r="258" ht="18.75" customHeight="1"/>
    <row r="259" ht="18.75" customHeight="1"/>
    <row r="260" ht="18.75" customHeight="1"/>
    <row r="261" ht="18.75" customHeight="1"/>
    <row r="262" ht="18.75" customHeight="1"/>
    <row r="263" ht="18.75" customHeight="1"/>
    <row r="264" ht="18.75" customHeight="1"/>
    <row r="265" ht="18.75" customHeight="1"/>
    <row r="266" ht="18.75" customHeight="1"/>
    <row r="267" ht="18.75" customHeight="1"/>
    <row r="268" ht="18.75" customHeight="1"/>
    <row r="269" ht="18.75" customHeight="1"/>
    <row r="270" ht="18.7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sheetData>
  <mergeCells count="29">
    <mergeCell ref="G63:H63"/>
    <mergeCell ref="D36:E36"/>
    <mergeCell ref="D37:E37"/>
    <mergeCell ref="A40:C40"/>
    <mergeCell ref="H40:H41"/>
    <mergeCell ref="A43:C57"/>
    <mergeCell ref="F62:H62"/>
    <mergeCell ref="J19:O19"/>
    <mergeCell ref="A20:C21"/>
    <mergeCell ref="A22:B27"/>
    <mergeCell ref="C22:C24"/>
    <mergeCell ref="A28:B33"/>
    <mergeCell ref="C28:C30"/>
    <mergeCell ref="A1:D1"/>
    <mergeCell ref="A4:B6"/>
    <mergeCell ref="J7:O7"/>
    <mergeCell ref="J8:O8"/>
    <mergeCell ref="A10:C10"/>
    <mergeCell ref="A16:D16"/>
    <mergeCell ref="J16:K16"/>
    <mergeCell ref="L16:M16"/>
    <mergeCell ref="N16:O16"/>
    <mergeCell ref="A34:C35"/>
    <mergeCell ref="A36:C37"/>
    <mergeCell ref="A17:D17"/>
    <mergeCell ref="J17:K18"/>
    <mergeCell ref="L17:M18"/>
    <mergeCell ref="N17:O18"/>
    <mergeCell ref="A19:D19"/>
  </mergeCells>
  <phoneticPr fontId="8"/>
  <hyperlinks>
    <hyperlink ref="J8" r:id="rId1" xr:uid="{171BE97D-E76D-4C1B-BC37-E3023C17AF75}"/>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AE8D03-8436-4875-9FF0-A183D09A305A}">
  <dimension ref="A1:N34"/>
  <sheetViews>
    <sheetView workbookViewId="0">
      <selection activeCell="O17" sqref="O17"/>
    </sheetView>
  </sheetViews>
  <sheetFormatPr defaultColWidth="9" defaultRowHeight="13.5"/>
  <cols>
    <col min="7" max="7" width="21.5" customWidth="1"/>
  </cols>
  <sheetData>
    <row r="1" spans="1:14">
      <c r="A1" s="600" t="s">
        <v>609</v>
      </c>
      <c r="B1" s="600"/>
      <c r="C1" s="600"/>
      <c r="D1" s="600"/>
      <c r="E1" s="600"/>
      <c r="F1" s="600"/>
      <c r="G1" s="600"/>
      <c r="H1" s="600"/>
      <c r="I1" s="600"/>
      <c r="J1" s="600"/>
      <c r="K1" s="600"/>
      <c r="L1" s="600"/>
      <c r="M1" s="600"/>
      <c r="N1" s="600"/>
    </row>
    <row r="2" spans="1:14">
      <c r="A2" s="600"/>
      <c r="B2" s="600"/>
      <c r="C2" s="600"/>
      <c r="D2" s="600"/>
      <c r="E2" s="600"/>
      <c r="F2" s="600"/>
      <c r="G2" s="600"/>
      <c r="H2" s="600"/>
      <c r="I2" s="600"/>
      <c r="J2" s="600"/>
      <c r="K2" s="600"/>
      <c r="L2" s="600"/>
      <c r="M2" s="600"/>
      <c r="N2" s="600"/>
    </row>
    <row r="4" spans="1:14" s="601" customFormat="1">
      <c r="A4" s="601" t="s">
        <v>610</v>
      </c>
    </row>
    <row r="5" spans="1:14" ht="14.25" thickBot="1"/>
    <row r="6" spans="1:14">
      <c r="A6" s="602" t="s">
        <v>611</v>
      </c>
      <c r="B6" s="603"/>
      <c r="C6" s="603"/>
      <c r="D6" s="603" t="s">
        <v>612</v>
      </c>
      <c r="E6" s="603"/>
      <c r="F6" s="604"/>
      <c r="G6" s="605" t="s">
        <v>613</v>
      </c>
    </row>
    <row r="7" spans="1:14" ht="14.25" thickBot="1">
      <c r="A7" s="606"/>
      <c r="B7" s="607"/>
      <c r="C7" s="607"/>
      <c r="D7" s="607"/>
      <c r="E7" s="607"/>
      <c r="F7" s="608"/>
      <c r="G7" s="609"/>
    </row>
    <row r="8" spans="1:14" ht="15" thickTop="1">
      <c r="A8" s="610">
        <v>1000000</v>
      </c>
      <c r="B8" s="611"/>
      <c r="C8" s="612" t="s">
        <v>614</v>
      </c>
      <c r="D8" s="612"/>
      <c r="E8" s="611">
        <v>500000</v>
      </c>
      <c r="F8" s="613"/>
      <c r="G8" s="614">
        <f t="shared" ref="G8:G18" si="0">E8-A8</f>
        <v>-500000</v>
      </c>
    </row>
    <row r="9" spans="1:14" ht="14.25">
      <c r="A9" s="615" t="s">
        <v>615</v>
      </c>
      <c r="B9" s="616"/>
      <c r="C9" s="616" t="s">
        <v>616</v>
      </c>
      <c r="D9" s="616"/>
      <c r="E9" s="616" t="s">
        <v>617</v>
      </c>
      <c r="F9" s="617"/>
      <c r="G9" s="618"/>
    </row>
    <row r="10" spans="1:14" ht="14.25">
      <c r="A10" s="619">
        <v>1000000</v>
      </c>
      <c r="B10" s="620"/>
      <c r="C10" s="621" t="s">
        <v>618</v>
      </c>
      <c r="D10" s="621"/>
      <c r="E10" s="620">
        <v>500000</v>
      </c>
      <c r="F10" s="622"/>
      <c r="G10" s="623">
        <f t="shared" si="0"/>
        <v>-500000</v>
      </c>
    </row>
    <row r="11" spans="1:14" ht="14.25">
      <c r="A11" s="619">
        <f>A10*12</f>
        <v>12000000</v>
      </c>
      <c r="B11" s="620"/>
      <c r="C11" s="621" t="s">
        <v>619</v>
      </c>
      <c r="D11" s="621"/>
      <c r="E11" s="620">
        <f>E10*12</f>
        <v>6000000</v>
      </c>
      <c r="F11" s="622"/>
      <c r="G11" s="623">
        <f t="shared" si="0"/>
        <v>-6000000</v>
      </c>
    </row>
    <row r="12" spans="1:14" ht="14.25">
      <c r="A12" s="619">
        <v>1625000</v>
      </c>
      <c r="B12" s="620"/>
      <c r="C12" s="621" t="s">
        <v>254</v>
      </c>
      <c r="D12" s="621"/>
      <c r="E12" s="620">
        <v>812700</v>
      </c>
      <c r="F12" s="622"/>
      <c r="G12" s="623">
        <f t="shared" si="0"/>
        <v>-812300</v>
      </c>
    </row>
    <row r="13" spans="1:14" ht="14.25">
      <c r="A13" s="619">
        <v>1133160</v>
      </c>
      <c r="B13" s="620"/>
      <c r="C13" s="621" t="s">
        <v>253</v>
      </c>
      <c r="D13" s="621"/>
      <c r="E13" s="620">
        <v>208900</v>
      </c>
      <c r="F13" s="622"/>
      <c r="G13" s="623">
        <f t="shared" si="0"/>
        <v>-924260</v>
      </c>
    </row>
    <row r="14" spans="1:14" ht="14.25">
      <c r="A14" s="619">
        <v>774400</v>
      </c>
      <c r="B14" s="620"/>
      <c r="C14" s="621" t="s">
        <v>255</v>
      </c>
      <c r="D14" s="621"/>
      <c r="E14" s="620">
        <v>311700</v>
      </c>
      <c r="F14" s="622"/>
      <c r="G14" s="623">
        <f t="shared" si="0"/>
        <v>-462700</v>
      </c>
    </row>
    <row r="15" spans="1:14" ht="14.25">
      <c r="A15" s="619">
        <f>A11-A12-A13-A14</f>
        <v>8467440</v>
      </c>
      <c r="B15" s="620"/>
      <c r="C15" s="624" t="s">
        <v>620</v>
      </c>
      <c r="D15" s="624"/>
      <c r="E15" s="620">
        <f>E11-E12-E13-E14</f>
        <v>4666700</v>
      </c>
      <c r="F15" s="622"/>
      <c r="G15" s="623">
        <f t="shared" si="0"/>
        <v>-3800740</v>
      </c>
    </row>
    <row r="16" spans="1:14" ht="14.25">
      <c r="A16" s="619">
        <v>6000000</v>
      </c>
      <c r="B16" s="620"/>
      <c r="C16" s="616" t="s">
        <v>621</v>
      </c>
      <c r="D16" s="616"/>
      <c r="E16" s="620">
        <v>0</v>
      </c>
      <c r="F16" s="622"/>
      <c r="G16" s="623">
        <f t="shared" si="0"/>
        <v>-6000000</v>
      </c>
    </row>
    <row r="17" spans="1:7" ht="14.25">
      <c r="A17" s="619">
        <v>0</v>
      </c>
      <c r="B17" s="620"/>
      <c r="C17" s="616" t="s">
        <v>622</v>
      </c>
      <c r="D17" s="616"/>
      <c r="E17" s="620">
        <v>6000000</v>
      </c>
      <c r="F17" s="622"/>
      <c r="G17" s="623">
        <f t="shared" si="0"/>
        <v>6000000</v>
      </c>
    </row>
    <row r="18" spans="1:7" ht="14.25">
      <c r="A18" s="619">
        <f>A15-A16</f>
        <v>2467440</v>
      </c>
      <c r="B18" s="620"/>
      <c r="C18" s="616" t="s">
        <v>623</v>
      </c>
      <c r="D18" s="616"/>
      <c r="E18" s="620">
        <f>E15-E16</f>
        <v>4666700</v>
      </c>
      <c r="F18" s="622"/>
      <c r="G18" s="623">
        <f t="shared" si="0"/>
        <v>2199260</v>
      </c>
    </row>
    <row r="19" spans="1:7" ht="18.75">
      <c r="A19" s="625" t="s">
        <v>624</v>
      </c>
      <c r="B19" s="625"/>
      <c r="C19" s="625"/>
      <c r="D19" s="625"/>
      <c r="E19" s="625"/>
      <c r="F19" s="626"/>
      <c r="G19" s="627" t="s">
        <v>625</v>
      </c>
    </row>
    <row r="20" spans="1:7" ht="14.25">
      <c r="A20" s="628">
        <f>A18</f>
        <v>2467440</v>
      </c>
      <c r="B20" s="629"/>
      <c r="C20" s="630" t="s">
        <v>626</v>
      </c>
      <c r="D20" s="630"/>
      <c r="E20" s="629">
        <f>E18</f>
        <v>4666700</v>
      </c>
      <c r="F20" s="631"/>
      <c r="G20" s="623">
        <f t="shared" ref="G20:G31" si="1">E20-A20</f>
        <v>2199260</v>
      </c>
    </row>
    <row r="21" spans="1:7" ht="14.25">
      <c r="A21" s="619">
        <f>A20+A20</f>
        <v>4934880</v>
      </c>
      <c r="B21" s="620"/>
      <c r="C21" s="616" t="s">
        <v>627</v>
      </c>
      <c r="D21" s="616"/>
      <c r="E21" s="620">
        <f>E20+E20</f>
        <v>9333400</v>
      </c>
      <c r="F21" s="622"/>
      <c r="G21" s="623">
        <f t="shared" si="1"/>
        <v>4398520</v>
      </c>
    </row>
    <row r="22" spans="1:7" ht="14.25">
      <c r="A22" s="628">
        <f t="shared" ref="A22:A29" si="2">(A21-A20)+A21</f>
        <v>7402320</v>
      </c>
      <c r="B22" s="629"/>
      <c r="C22" s="630" t="s">
        <v>628</v>
      </c>
      <c r="D22" s="630"/>
      <c r="E22" s="629">
        <f t="shared" ref="E22:E29" si="3">(E21-E20)+E21</f>
        <v>14000100</v>
      </c>
      <c r="F22" s="631"/>
      <c r="G22" s="623">
        <f t="shared" si="1"/>
        <v>6597780</v>
      </c>
    </row>
    <row r="23" spans="1:7" ht="14.25">
      <c r="A23" s="619">
        <f t="shared" si="2"/>
        <v>9869760</v>
      </c>
      <c r="B23" s="620"/>
      <c r="C23" s="616" t="s">
        <v>629</v>
      </c>
      <c r="D23" s="616"/>
      <c r="E23" s="620">
        <f t="shared" si="3"/>
        <v>18666800</v>
      </c>
      <c r="F23" s="622"/>
      <c r="G23" s="623">
        <f t="shared" si="1"/>
        <v>8797040</v>
      </c>
    </row>
    <row r="24" spans="1:7" ht="14.25">
      <c r="A24" s="628">
        <f t="shared" si="2"/>
        <v>12337200</v>
      </c>
      <c r="B24" s="629"/>
      <c r="C24" s="630" t="s">
        <v>630</v>
      </c>
      <c r="D24" s="630"/>
      <c r="E24" s="629">
        <f t="shared" si="3"/>
        <v>23333500</v>
      </c>
      <c r="F24" s="631"/>
      <c r="G24" s="623">
        <f t="shared" si="1"/>
        <v>10996300</v>
      </c>
    </row>
    <row r="25" spans="1:7" ht="14.25">
      <c r="A25" s="619">
        <f t="shared" si="2"/>
        <v>14804640</v>
      </c>
      <c r="B25" s="620"/>
      <c r="C25" s="616" t="s">
        <v>631</v>
      </c>
      <c r="D25" s="616"/>
      <c r="E25" s="620">
        <f t="shared" si="3"/>
        <v>28000200</v>
      </c>
      <c r="F25" s="622"/>
      <c r="G25" s="623">
        <f t="shared" si="1"/>
        <v>13195560</v>
      </c>
    </row>
    <row r="26" spans="1:7" ht="14.25">
      <c r="A26" s="628">
        <f t="shared" si="2"/>
        <v>17272080</v>
      </c>
      <c r="B26" s="629"/>
      <c r="C26" s="630" t="s">
        <v>632</v>
      </c>
      <c r="D26" s="630"/>
      <c r="E26" s="629">
        <f t="shared" si="3"/>
        <v>32666900</v>
      </c>
      <c r="F26" s="631"/>
      <c r="G26" s="623">
        <f t="shared" si="1"/>
        <v>15394820</v>
      </c>
    </row>
    <row r="27" spans="1:7" ht="14.25">
      <c r="A27" s="619">
        <f t="shared" si="2"/>
        <v>19739520</v>
      </c>
      <c r="B27" s="620"/>
      <c r="C27" s="616" t="s">
        <v>633</v>
      </c>
      <c r="D27" s="616"/>
      <c r="E27" s="620">
        <f t="shared" si="3"/>
        <v>37333600</v>
      </c>
      <c r="F27" s="622"/>
      <c r="G27" s="623">
        <f t="shared" si="1"/>
        <v>17594080</v>
      </c>
    </row>
    <row r="28" spans="1:7" ht="14.25">
      <c r="A28" s="628">
        <f t="shared" si="2"/>
        <v>22206960</v>
      </c>
      <c r="B28" s="629"/>
      <c r="C28" s="630" t="s">
        <v>634</v>
      </c>
      <c r="D28" s="630"/>
      <c r="E28" s="629">
        <f t="shared" si="3"/>
        <v>42000300</v>
      </c>
      <c r="F28" s="631"/>
      <c r="G28" s="623">
        <f t="shared" si="1"/>
        <v>19793340</v>
      </c>
    </row>
    <row r="29" spans="1:7" ht="15" thickBot="1">
      <c r="A29" s="632">
        <f t="shared" si="2"/>
        <v>24674400</v>
      </c>
      <c r="B29" s="633"/>
      <c r="C29" s="634" t="s">
        <v>635</v>
      </c>
      <c r="D29" s="634"/>
      <c r="E29" s="633">
        <f t="shared" si="3"/>
        <v>46667000</v>
      </c>
      <c r="F29" s="635"/>
      <c r="G29" s="636">
        <f t="shared" si="1"/>
        <v>21992600</v>
      </c>
    </row>
    <row r="30" spans="1:7" ht="14.25">
      <c r="A30" s="637">
        <f>(A16+A17)*10</f>
        <v>60000000</v>
      </c>
      <c r="B30" s="638"/>
      <c r="C30" s="639" t="s">
        <v>636</v>
      </c>
      <c r="D30" s="639"/>
      <c r="E30" s="638">
        <f>(E16+E17)*10</f>
        <v>60000000</v>
      </c>
      <c r="F30" s="640"/>
      <c r="G30" s="641">
        <f t="shared" si="1"/>
        <v>0</v>
      </c>
    </row>
    <row r="31" spans="1:7" ht="15" thickBot="1">
      <c r="A31" s="642">
        <f>A29+A30</f>
        <v>84674400</v>
      </c>
      <c r="B31" s="643"/>
      <c r="C31" s="644" t="s">
        <v>637</v>
      </c>
      <c r="D31" s="644"/>
      <c r="E31" s="643">
        <f>E29+E30</f>
        <v>106667000</v>
      </c>
      <c r="F31" s="645"/>
      <c r="G31" s="646">
        <f t="shared" si="1"/>
        <v>21992600</v>
      </c>
    </row>
    <row r="32" spans="1:7" ht="21" customHeight="1"/>
    <row r="33" spans="9:10" ht="21" customHeight="1">
      <c r="I33">
        <f>50*10*3</f>
        <v>1500</v>
      </c>
      <c r="J33" s="647" t="s">
        <v>638</v>
      </c>
    </row>
    <row r="34" spans="9:10" ht="33" customHeight="1">
      <c r="I34">
        <f>1000*0.3</f>
        <v>300</v>
      </c>
    </row>
  </sheetData>
  <mergeCells count="74">
    <mergeCell ref="A30:B30"/>
    <mergeCell ref="C30:D30"/>
    <mergeCell ref="E30:F30"/>
    <mergeCell ref="A31:B31"/>
    <mergeCell ref="C31:D31"/>
    <mergeCell ref="E31:F31"/>
    <mergeCell ref="A28:B28"/>
    <mergeCell ref="C28:D28"/>
    <mergeCell ref="E28:F28"/>
    <mergeCell ref="A29:B29"/>
    <mergeCell ref="C29:D29"/>
    <mergeCell ref="E29:F29"/>
    <mergeCell ref="A26:B26"/>
    <mergeCell ref="C26:D26"/>
    <mergeCell ref="E26:F26"/>
    <mergeCell ref="A27:B27"/>
    <mergeCell ref="C27:D27"/>
    <mergeCell ref="E27:F27"/>
    <mergeCell ref="A24:B24"/>
    <mergeCell ref="C24:D24"/>
    <mergeCell ref="E24:F24"/>
    <mergeCell ref="A25:B25"/>
    <mergeCell ref="C25:D25"/>
    <mergeCell ref="E25:F25"/>
    <mergeCell ref="A22:B22"/>
    <mergeCell ref="C22:D22"/>
    <mergeCell ref="E22:F22"/>
    <mergeCell ref="A23:B23"/>
    <mergeCell ref="C23:D23"/>
    <mergeCell ref="E23:F23"/>
    <mergeCell ref="A19:F19"/>
    <mergeCell ref="A20:B20"/>
    <mergeCell ref="C20:D20"/>
    <mergeCell ref="E20:F20"/>
    <mergeCell ref="A21:B21"/>
    <mergeCell ref="C21:D21"/>
    <mergeCell ref="E21:F21"/>
    <mergeCell ref="A17:B17"/>
    <mergeCell ref="C17:D17"/>
    <mergeCell ref="E17:F17"/>
    <mergeCell ref="A18:B18"/>
    <mergeCell ref="C18:D18"/>
    <mergeCell ref="E18:F18"/>
    <mergeCell ref="A15:B15"/>
    <mergeCell ref="C15:D15"/>
    <mergeCell ref="E15:F15"/>
    <mergeCell ref="A16:B16"/>
    <mergeCell ref="C16:D16"/>
    <mergeCell ref="E16:F16"/>
    <mergeCell ref="A13:B13"/>
    <mergeCell ref="C13:D13"/>
    <mergeCell ref="E13:F13"/>
    <mergeCell ref="A14:B14"/>
    <mergeCell ref="C14:D14"/>
    <mergeCell ref="E14:F14"/>
    <mergeCell ref="A11:B11"/>
    <mergeCell ref="C11:D11"/>
    <mergeCell ref="E11:F11"/>
    <mergeCell ref="A12:B12"/>
    <mergeCell ref="C12:D12"/>
    <mergeCell ref="E12:F12"/>
    <mergeCell ref="A9:B9"/>
    <mergeCell ref="C9:D9"/>
    <mergeCell ref="E9:F9"/>
    <mergeCell ref="A10:B10"/>
    <mergeCell ref="C10:D10"/>
    <mergeCell ref="E10:F10"/>
    <mergeCell ref="A1:N2"/>
    <mergeCell ref="A6:C7"/>
    <mergeCell ref="D6:F7"/>
    <mergeCell ref="G6:G7"/>
    <mergeCell ref="A8:B8"/>
    <mergeCell ref="C8:D8"/>
    <mergeCell ref="E8:F8"/>
  </mergeCells>
  <phoneticPr fontId="8"/>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534A04-550A-4A42-B2AB-C4F8F28FD4F1}">
  <dimension ref="A1:O37"/>
  <sheetViews>
    <sheetView tabSelected="1" view="pageBreakPreview" zoomScale="130" zoomScaleNormal="100" zoomScaleSheetLayoutView="130" workbookViewId="0">
      <selection activeCell="J45" sqref="J45"/>
    </sheetView>
  </sheetViews>
  <sheetFormatPr defaultColWidth="9" defaultRowHeight="13.5"/>
  <cols>
    <col min="7" max="7" width="15.625" customWidth="1"/>
    <col min="8" max="8" width="4" customWidth="1"/>
    <col min="15" max="15" width="14.125" customWidth="1"/>
  </cols>
  <sheetData>
    <row r="1" spans="1:15" s="649" customFormat="1" ht="18.75">
      <c r="A1" s="648" t="s">
        <v>639</v>
      </c>
      <c r="B1" s="648"/>
      <c r="C1" s="648"/>
      <c r="D1" s="648"/>
      <c r="E1" s="648"/>
      <c r="F1" s="648"/>
      <c r="G1" s="648"/>
      <c r="H1" s="648"/>
      <c r="I1" s="648"/>
      <c r="J1" s="648"/>
      <c r="K1" s="648"/>
      <c r="L1" s="648"/>
      <c r="M1" s="648"/>
      <c r="N1" s="648"/>
      <c r="O1" s="648"/>
    </row>
    <row r="2" spans="1:15" s="649" customFormat="1" ht="18.75"/>
    <row r="3" spans="1:15" s="649" customFormat="1" ht="18.75"/>
    <row r="4" spans="1:15" s="649" customFormat="1" ht="18.75"/>
    <row r="5" spans="1:15" s="649" customFormat="1" ht="18.75"/>
    <row r="10" spans="1:15">
      <c r="A10" s="650" t="s">
        <v>640</v>
      </c>
      <c r="B10" s="650"/>
      <c r="C10" s="650"/>
      <c r="D10" s="650"/>
      <c r="E10" s="650"/>
      <c r="F10" s="650"/>
      <c r="G10" s="650"/>
      <c r="I10" s="650" t="s">
        <v>641</v>
      </c>
      <c r="J10" s="650"/>
      <c r="K10" s="650"/>
      <c r="L10" s="650"/>
      <c r="M10" s="650"/>
      <c r="N10" s="650"/>
      <c r="O10" s="650"/>
    </row>
    <row r="11" spans="1:15" ht="14.25" thickBot="1">
      <c r="A11" s="650"/>
      <c r="B11" s="650"/>
      <c r="C11" s="650"/>
      <c r="D11" s="650"/>
      <c r="E11" s="650"/>
      <c r="F11" s="650"/>
      <c r="G11" s="650"/>
      <c r="I11" s="650"/>
      <c r="J11" s="650"/>
      <c r="K11" s="650"/>
      <c r="L11" s="650"/>
      <c r="M11" s="650"/>
      <c r="N11" s="650"/>
      <c r="O11" s="650"/>
    </row>
    <row r="12" spans="1:15">
      <c r="A12" s="651" t="s">
        <v>642</v>
      </c>
      <c r="B12" s="652"/>
      <c r="C12" s="652"/>
      <c r="D12" s="652" t="s">
        <v>643</v>
      </c>
      <c r="E12" s="652"/>
      <c r="F12" s="653"/>
      <c r="G12" s="654" t="s">
        <v>613</v>
      </c>
      <c r="H12" s="655"/>
      <c r="I12" s="651" t="s">
        <v>652</v>
      </c>
      <c r="J12" s="652"/>
      <c r="K12" s="652"/>
      <c r="L12" s="652" t="s">
        <v>653</v>
      </c>
      <c r="M12" s="652"/>
      <c r="N12" s="653"/>
      <c r="O12" s="654" t="s">
        <v>613</v>
      </c>
    </row>
    <row r="13" spans="1:15" ht="14.25" thickBot="1">
      <c r="A13" s="656"/>
      <c r="B13" s="657"/>
      <c r="C13" s="657"/>
      <c r="D13" s="657"/>
      <c r="E13" s="657"/>
      <c r="F13" s="658"/>
      <c r="G13" s="659"/>
      <c r="H13" s="655"/>
      <c r="I13" s="656"/>
      <c r="J13" s="657"/>
      <c r="K13" s="657"/>
      <c r="L13" s="657"/>
      <c r="M13" s="657"/>
      <c r="N13" s="658"/>
      <c r="O13" s="659"/>
    </row>
    <row r="14" spans="1:15" ht="15" thickTop="1">
      <c r="A14" s="660">
        <v>500000</v>
      </c>
      <c r="B14" s="661"/>
      <c r="C14" s="662" t="s">
        <v>614</v>
      </c>
      <c r="D14" s="662"/>
      <c r="E14" s="661">
        <v>500000</v>
      </c>
      <c r="F14" s="663"/>
      <c r="G14" s="664">
        <f t="shared" ref="G14:G24" si="0">E14-A14</f>
        <v>0</v>
      </c>
      <c r="H14" s="655"/>
      <c r="I14" s="660">
        <v>500000</v>
      </c>
      <c r="J14" s="661"/>
      <c r="K14" s="662" t="s">
        <v>614</v>
      </c>
      <c r="L14" s="662"/>
      <c r="M14" s="661">
        <v>500000</v>
      </c>
      <c r="N14" s="663"/>
      <c r="O14" s="664">
        <f t="shared" ref="O14:O24" si="1">M14-I14</f>
        <v>0</v>
      </c>
    </row>
    <row r="15" spans="1:15" ht="14.25">
      <c r="A15" s="665" t="s">
        <v>644</v>
      </c>
      <c r="B15" s="624"/>
      <c r="C15" s="624" t="s">
        <v>645</v>
      </c>
      <c r="D15" s="624"/>
      <c r="E15" s="624" t="s">
        <v>646</v>
      </c>
      <c r="F15" s="666"/>
      <c r="G15" s="667"/>
      <c r="H15" s="655"/>
      <c r="I15" s="665" t="s">
        <v>644</v>
      </c>
      <c r="J15" s="624"/>
      <c r="K15" s="624" t="s">
        <v>645</v>
      </c>
      <c r="L15" s="624"/>
      <c r="M15" s="624" t="s">
        <v>646</v>
      </c>
      <c r="N15" s="666"/>
      <c r="O15" s="667"/>
    </row>
    <row r="16" spans="1:15" ht="14.25">
      <c r="A16" s="668">
        <v>500000</v>
      </c>
      <c r="B16" s="669"/>
      <c r="C16" s="670" t="s">
        <v>618</v>
      </c>
      <c r="D16" s="670"/>
      <c r="E16" s="669">
        <v>500000</v>
      </c>
      <c r="F16" s="671"/>
      <c r="G16" s="672">
        <f t="shared" si="0"/>
        <v>0</v>
      </c>
      <c r="H16" s="655"/>
      <c r="I16" s="668">
        <v>500000</v>
      </c>
      <c r="J16" s="669"/>
      <c r="K16" s="670" t="s">
        <v>618</v>
      </c>
      <c r="L16" s="670"/>
      <c r="M16" s="669">
        <v>500000</v>
      </c>
      <c r="N16" s="671"/>
      <c r="O16" s="672">
        <f t="shared" si="1"/>
        <v>0</v>
      </c>
    </row>
    <row r="17" spans="1:15" ht="14.25">
      <c r="A17" s="668">
        <f>A16*12</f>
        <v>6000000</v>
      </c>
      <c r="B17" s="669"/>
      <c r="C17" s="670" t="s">
        <v>619</v>
      </c>
      <c r="D17" s="670"/>
      <c r="E17" s="669">
        <f>E16*12</f>
        <v>6000000</v>
      </c>
      <c r="F17" s="671"/>
      <c r="G17" s="672">
        <f t="shared" si="0"/>
        <v>0</v>
      </c>
      <c r="H17" s="655"/>
      <c r="I17" s="668">
        <f>I16*12</f>
        <v>6000000</v>
      </c>
      <c r="J17" s="669"/>
      <c r="K17" s="670" t="s">
        <v>619</v>
      </c>
      <c r="L17" s="670"/>
      <c r="M17" s="669">
        <f>M16*12</f>
        <v>6000000</v>
      </c>
      <c r="N17" s="671"/>
      <c r="O17" s="672">
        <f t="shared" si="1"/>
        <v>0</v>
      </c>
    </row>
    <row r="18" spans="1:15" ht="14.25">
      <c r="A18" s="669">
        <v>812700</v>
      </c>
      <c r="B18" s="671"/>
      <c r="C18" s="670" t="s">
        <v>254</v>
      </c>
      <c r="D18" s="670"/>
      <c r="E18" s="669">
        <v>812700</v>
      </c>
      <c r="F18" s="671"/>
      <c r="G18" s="672">
        <f t="shared" si="0"/>
        <v>0</v>
      </c>
      <c r="H18" s="655"/>
      <c r="I18" s="668">
        <v>812700</v>
      </c>
      <c r="J18" s="671"/>
      <c r="K18" s="670" t="s">
        <v>254</v>
      </c>
      <c r="L18" s="670"/>
      <c r="M18" s="669">
        <v>812700</v>
      </c>
      <c r="N18" s="671"/>
      <c r="O18" s="672">
        <f t="shared" si="1"/>
        <v>0</v>
      </c>
    </row>
    <row r="19" spans="1:15" ht="14.25">
      <c r="A19" s="669">
        <v>208900</v>
      </c>
      <c r="B19" s="671"/>
      <c r="C19" s="670" t="s">
        <v>253</v>
      </c>
      <c r="D19" s="670"/>
      <c r="E19" s="669">
        <v>208900</v>
      </c>
      <c r="F19" s="671"/>
      <c r="G19" s="672">
        <f t="shared" si="0"/>
        <v>0</v>
      </c>
      <c r="H19" s="655"/>
      <c r="I19" s="668">
        <v>208900</v>
      </c>
      <c r="J19" s="671"/>
      <c r="K19" s="670" t="s">
        <v>253</v>
      </c>
      <c r="L19" s="670"/>
      <c r="M19" s="669">
        <v>208900</v>
      </c>
      <c r="N19" s="671"/>
      <c r="O19" s="672">
        <f t="shared" si="1"/>
        <v>0</v>
      </c>
    </row>
    <row r="20" spans="1:15" ht="14.25">
      <c r="A20" s="669">
        <v>311700</v>
      </c>
      <c r="B20" s="671"/>
      <c r="C20" s="670" t="s">
        <v>255</v>
      </c>
      <c r="D20" s="670"/>
      <c r="E20" s="669">
        <v>311700</v>
      </c>
      <c r="F20" s="671"/>
      <c r="G20" s="672">
        <f t="shared" si="0"/>
        <v>0</v>
      </c>
      <c r="H20" s="655"/>
      <c r="I20" s="668">
        <v>311700</v>
      </c>
      <c r="J20" s="671"/>
      <c r="K20" s="670" t="s">
        <v>255</v>
      </c>
      <c r="L20" s="670"/>
      <c r="M20" s="669">
        <v>311700</v>
      </c>
      <c r="N20" s="671"/>
      <c r="O20" s="672">
        <f t="shared" si="1"/>
        <v>0</v>
      </c>
    </row>
    <row r="21" spans="1:15" ht="14.25">
      <c r="A21" s="668">
        <f>A17-A18-A19-A20</f>
        <v>4666700</v>
      </c>
      <c r="B21" s="669"/>
      <c r="C21" s="624" t="s">
        <v>620</v>
      </c>
      <c r="D21" s="624"/>
      <c r="E21" s="669">
        <f>E17-E18-E19-E20</f>
        <v>4666700</v>
      </c>
      <c r="F21" s="671"/>
      <c r="G21" s="672">
        <f t="shared" si="0"/>
        <v>0</v>
      </c>
      <c r="H21" s="655"/>
      <c r="I21" s="668">
        <f>I17-I18-I19-I20</f>
        <v>4666700</v>
      </c>
      <c r="J21" s="669"/>
      <c r="K21" s="624" t="s">
        <v>620</v>
      </c>
      <c r="L21" s="624"/>
      <c r="M21" s="669">
        <f>M17-M18-M19-M20</f>
        <v>4666700</v>
      </c>
      <c r="N21" s="671"/>
      <c r="O21" s="672">
        <f t="shared" si="1"/>
        <v>0</v>
      </c>
    </row>
    <row r="22" spans="1:15" ht="14.25">
      <c r="A22" s="668">
        <v>150000</v>
      </c>
      <c r="B22" s="669"/>
      <c r="C22" s="624" t="s">
        <v>647</v>
      </c>
      <c r="D22" s="624"/>
      <c r="E22" s="669">
        <v>0</v>
      </c>
      <c r="F22" s="671"/>
      <c r="G22" s="672">
        <f t="shared" si="0"/>
        <v>-150000</v>
      </c>
      <c r="H22" s="655"/>
      <c r="I22" s="668">
        <v>0</v>
      </c>
      <c r="J22" s="669"/>
      <c r="K22" s="624" t="s">
        <v>647</v>
      </c>
      <c r="L22" s="624"/>
      <c r="M22" s="669">
        <v>0</v>
      </c>
      <c r="N22" s="671"/>
      <c r="O22" s="672">
        <f t="shared" si="1"/>
        <v>0</v>
      </c>
    </row>
    <row r="23" spans="1:15" ht="14.25">
      <c r="A23" s="668">
        <v>0</v>
      </c>
      <c r="B23" s="669"/>
      <c r="C23" s="624" t="s">
        <v>648</v>
      </c>
      <c r="D23" s="624"/>
      <c r="E23" s="669">
        <v>150000</v>
      </c>
      <c r="F23" s="671"/>
      <c r="G23" s="672">
        <f t="shared" si="0"/>
        <v>150000</v>
      </c>
      <c r="H23" s="655"/>
      <c r="I23" s="668">
        <v>78000</v>
      </c>
      <c r="J23" s="669"/>
      <c r="K23" s="624" t="s">
        <v>648</v>
      </c>
      <c r="L23" s="624"/>
      <c r="M23" s="669">
        <v>150000</v>
      </c>
      <c r="N23" s="671"/>
      <c r="O23" s="672">
        <f t="shared" si="1"/>
        <v>72000</v>
      </c>
    </row>
    <row r="24" spans="1:15" ht="14.25">
      <c r="A24" s="668">
        <f>A21-A22</f>
        <v>4516700</v>
      </c>
      <c r="B24" s="669"/>
      <c r="C24" s="624" t="s">
        <v>623</v>
      </c>
      <c r="D24" s="624"/>
      <c r="E24" s="669">
        <f>E21-E22</f>
        <v>4666700</v>
      </c>
      <c r="F24" s="671"/>
      <c r="G24" s="672">
        <f t="shared" si="0"/>
        <v>150000</v>
      </c>
      <c r="H24" s="655"/>
      <c r="I24" s="668">
        <f>I21-I22</f>
        <v>4666700</v>
      </c>
      <c r="J24" s="669"/>
      <c r="K24" s="624" t="s">
        <v>623</v>
      </c>
      <c r="L24" s="624"/>
      <c r="M24" s="669">
        <f>M21-M22</f>
        <v>4666700</v>
      </c>
      <c r="N24" s="671"/>
      <c r="O24" s="672">
        <f t="shared" si="1"/>
        <v>0</v>
      </c>
    </row>
    <row r="25" spans="1:15" ht="18.75">
      <c r="A25" s="673" t="s">
        <v>624</v>
      </c>
      <c r="B25" s="673"/>
      <c r="C25" s="673"/>
      <c r="D25" s="673"/>
      <c r="E25" s="673"/>
      <c r="F25" s="674"/>
      <c r="G25" s="675" t="s">
        <v>625</v>
      </c>
      <c r="H25" s="655"/>
      <c r="I25" s="673" t="s">
        <v>649</v>
      </c>
      <c r="J25" s="673"/>
      <c r="K25" s="673"/>
      <c r="L25" s="673"/>
      <c r="M25" s="673"/>
      <c r="N25" s="674"/>
      <c r="O25" s="675" t="s">
        <v>625</v>
      </c>
    </row>
    <row r="26" spans="1:15" ht="14.25">
      <c r="A26" s="676">
        <f>A24</f>
        <v>4516700</v>
      </c>
      <c r="B26" s="677"/>
      <c r="C26" s="678" t="s">
        <v>626</v>
      </c>
      <c r="D26" s="678"/>
      <c r="E26" s="677">
        <f>E24</f>
        <v>4666700</v>
      </c>
      <c r="F26" s="679"/>
      <c r="G26" s="672">
        <f t="shared" ref="G26:G37" si="2">E26-A26</f>
        <v>150000</v>
      </c>
      <c r="H26" s="655"/>
      <c r="I26" s="676">
        <f>I23</f>
        <v>78000</v>
      </c>
      <c r="J26" s="677"/>
      <c r="K26" s="680">
        <v>1</v>
      </c>
      <c r="L26" s="680"/>
      <c r="M26" s="676">
        <f>M23</f>
        <v>150000</v>
      </c>
      <c r="N26" s="677"/>
      <c r="O26" s="672">
        <f t="shared" ref="O26:O37" si="3">M26-I26</f>
        <v>72000</v>
      </c>
    </row>
    <row r="27" spans="1:15" ht="14.25">
      <c r="A27" s="668">
        <f>A26+A26</f>
        <v>9033400</v>
      </c>
      <c r="B27" s="669"/>
      <c r="C27" s="624" t="s">
        <v>627</v>
      </c>
      <c r="D27" s="624"/>
      <c r="E27" s="669">
        <f>E26+E26</f>
        <v>9333400</v>
      </c>
      <c r="F27" s="671"/>
      <c r="G27" s="672">
        <f t="shared" si="2"/>
        <v>300000</v>
      </c>
      <c r="H27" s="655"/>
      <c r="I27" s="668">
        <f>I26+I26</f>
        <v>156000</v>
      </c>
      <c r="J27" s="669"/>
      <c r="K27" s="681">
        <v>2</v>
      </c>
      <c r="L27" s="681"/>
      <c r="M27" s="668">
        <f>M26*K27</f>
        <v>300000</v>
      </c>
      <c r="N27" s="669"/>
      <c r="O27" s="672">
        <f t="shared" si="3"/>
        <v>144000</v>
      </c>
    </row>
    <row r="28" spans="1:15" ht="14.25">
      <c r="A28" s="676">
        <f t="shared" ref="A28:A35" si="4">(A27-A26)+A27</f>
        <v>13550100</v>
      </c>
      <c r="B28" s="677"/>
      <c r="C28" s="678" t="s">
        <v>628</v>
      </c>
      <c r="D28" s="678"/>
      <c r="E28" s="677">
        <f t="shared" ref="E28:E35" si="5">(E27-E26)+E27</f>
        <v>14000100</v>
      </c>
      <c r="F28" s="679"/>
      <c r="G28" s="672">
        <f t="shared" si="2"/>
        <v>450000</v>
      </c>
      <c r="H28" s="655"/>
      <c r="I28" s="676">
        <f t="shared" ref="I28:I30" si="6">(I27-I26)+I27</f>
        <v>234000</v>
      </c>
      <c r="J28" s="677"/>
      <c r="K28" s="680">
        <v>3</v>
      </c>
      <c r="L28" s="680"/>
      <c r="M28" s="676">
        <f>M23*K28</f>
        <v>450000</v>
      </c>
      <c r="N28" s="677"/>
      <c r="O28" s="672">
        <f t="shared" si="3"/>
        <v>216000</v>
      </c>
    </row>
    <row r="29" spans="1:15" ht="14.25">
      <c r="A29" s="668">
        <f t="shared" si="4"/>
        <v>18066800</v>
      </c>
      <c r="B29" s="669"/>
      <c r="C29" s="624" t="s">
        <v>629</v>
      </c>
      <c r="D29" s="624"/>
      <c r="E29" s="669">
        <f t="shared" si="5"/>
        <v>18666800</v>
      </c>
      <c r="F29" s="671"/>
      <c r="G29" s="672">
        <f t="shared" si="2"/>
        <v>600000</v>
      </c>
      <c r="H29" s="655"/>
      <c r="I29" s="668">
        <f t="shared" si="6"/>
        <v>312000</v>
      </c>
      <c r="J29" s="669"/>
      <c r="K29" s="681">
        <v>4</v>
      </c>
      <c r="L29" s="681"/>
      <c r="M29" s="668">
        <f>M23*K29</f>
        <v>600000</v>
      </c>
      <c r="N29" s="669"/>
      <c r="O29" s="672">
        <f t="shared" si="3"/>
        <v>288000</v>
      </c>
    </row>
    <row r="30" spans="1:15" ht="14.25">
      <c r="A30" s="676">
        <f t="shared" si="4"/>
        <v>22583500</v>
      </c>
      <c r="B30" s="677"/>
      <c r="C30" s="678" t="s">
        <v>630</v>
      </c>
      <c r="D30" s="678"/>
      <c r="E30" s="677">
        <f t="shared" si="5"/>
        <v>23333500</v>
      </c>
      <c r="F30" s="679"/>
      <c r="G30" s="672">
        <f t="shared" si="2"/>
        <v>750000</v>
      </c>
      <c r="H30" s="655"/>
      <c r="I30" s="676">
        <f t="shared" si="6"/>
        <v>390000</v>
      </c>
      <c r="J30" s="677"/>
      <c r="K30" s="680">
        <v>5</v>
      </c>
      <c r="L30" s="680"/>
      <c r="M30" s="676">
        <f>M23*K30</f>
        <v>750000</v>
      </c>
      <c r="N30" s="677"/>
      <c r="O30" s="672">
        <f t="shared" si="3"/>
        <v>360000</v>
      </c>
    </row>
    <row r="31" spans="1:15" ht="14.25">
      <c r="A31" s="668">
        <f t="shared" si="4"/>
        <v>27100200</v>
      </c>
      <c r="B31" s="669"/>
      <c r="C31" s="624" t="s">
        <v>631</v>
      </c>
      <c r="D31" s="624"/>
      <c r="E31" s="669">
        <f t="shared" si="5"/>
        <v>28000200</v>
      </c>
      <c r="F31" s="671"/>
      <c r="G31" s="672">
        <f t="shared" si="2"/>
        <v>900000</v>
      </c>
      <c r="H31" s="655"/>
      <c r="I31" s="668">
        <f>I23*K31</f>
        <v>780000</v>
      </c>
      <c r="J31" s="669"/>
      <c r="K31" s="681">
        <v>10</v>
      </c>
      <c r="L31" s="681"/>
      <c r="M31" s="668">
        <f>M23*K31</f>
        <v>1500000</v>
      </c>
      <c r="N31" s="669"/>
      <c r="O31" s="672">
        <f t="shared" si="3"/>
        <v>720000</v>
      </c>
    </row>
    <row r="32" spans="1:15" ht="14.25">
      <c r="A32" s="676">
        <f t="shared" si="4"/>
        <v>31616900</v>
      </c>
      <c r="B32" s="677"/>
      <c r="C32" s="678" t="s">
        <v>632</v>
      </c>
      <c r="D32" s="678"/>
      <c r="E32" s="677">
        <f t="shared" si="5"/>
        <v>32666900</v>
      </c>
      <c r="F32" s="679"/>
      <c r="G32" s="672">
        <f t="shared" si="2"/>
        <v>1050000</v>
      </c>
      <c r="H32" s="655"/>
      <c r="I32" s="676">
        <f>I23*K32</f>
        <v>1170000</v>
      </c>
      <c r="J32" s="677"/>
      <c r="K32" s="680">
        <v>15</v>
      </c>
      <c r="L32" s="680"/>
      <c r="M32" s="676"/>
      <c r="N32" s="677"/>
      <c r="O32" s="672">
        <f t="shared" si="3"/>
        <v>-1170000</v>
      </c>
    </row>
    <row r="33" spans="1:15" ht="14.25">
      <c r="A33" s="668">
        <f t="shared" si="4"/>
        <v>36133600</v>
      </c>
      <c r="B33" s="669"/>
      <c r="C33" s="624" t="s">
        <v>633</v>
      </c>
      <c r="D33" s="624"/>
      <c r="E33" s="669">
        <f t="shared" si="5"/>
        <v>37333600</v>
      </c>
      <c r="F33" s="671"/>
      <c r="G33" s="672">
        <f t="shared" si="2"/>
        <v>1200000</v>
      </c>
      <c r="H33" s="655"/>
      <c r="I33" s="668">
        <f>I23*K33</f>
        <v>1560000</v>
      </c>
      <c r="J33" s="669"/>
      <c r="K33" s="681">
        <v>20</v>
      </c>
      <c r="L33" s="681"/>
      <c r="M33" s="668"/>
      <c r="N33" s="669"/>
      <c r="O33" s="672">
        <f t="shared" si="3"/>
        <v>-1560000</v>
      </c>
    </row>
    <row r="34" spans="1:15" ht="14.25">
      <c r="A34" s="676">
        <f t="shared" si="4"/>
        <v>40650300</v>
      </c>
      <c r="B34" s="677"/>
      <c r="C34" s="678" t="s">
        <v>634</v>
      </c>
      <c r="D34" s="678"/>
      <c r="E34" s="677">
        <f t="shared" si="5"/>
        <v>42000300</v>
      </c>
      <c r="F34" s="679"/>
      <c r="G34" s="672">
        <f t="shared" si="2"/>
        <v>1350000</v>
      </c>
      <c r="H34" s="655"/>
      <c r="I34" s="676">
        <f>I23*K34</f>
        <v>1950000</v>
      </c>
      <c r="J34" s="677"/>
      <c r="K34" s="680">
        <v>25</v>
      </c>
      <c r="L34" s="680"/>
      <c r="M34" s="676"/>
      <c r="N34" s="677"/>
      <c r="O34" s="672">
        <f t="shared" si="3"/>
        <v>-1950000</v>
      </c>
    </row>
    <row r="35" spans="1:15" ht="15" thickBot="1">
      <c r="A35" s="682">
        <f t="shared" si="4"/>
        <v>45167000</v>
      </c>
      <c r="B35" s="683"/>
      <c r="C35" s="684" t="s">
        <v>635</v>
      </c>
      <c r="D35" s="684"/>
      <c r="E35" s="683">
        <f t="shared" si="5"/>
        <v>46667000</v>
      </c>
      <c r="F35" s="685"/>
      <c r="G35" s="686">
        <f t="shared" si="2"/>
        <v>1500000</v>
      </c>
      <c r="H35" s="655"/>
      <c r="I35" s="682">
        <f>I23*K35</f>
        <v>2340000</v>
      </c>
      <c r="J35" s="683"/>
      <c r="K35" s="687">
        <v>30</v>
      </c>
      <c r="L35" s="687"/>
      <c r="M35" s="682"/>
      <c r="N35" s="683"/>
      <c r="O35" s="686">
        <f t="shared" si="3"/>
        <v>-2340000</v>
      </c>
    </row>
    <row r="36" spans="1:15" ht="14.25">
      <c r="A36" s="688">
        <f>(A22+A23)*10</f>
        <v>1500000</v>
      </c>
      <c r="B36" s="689"/>
      <c r="C36" s="690" t="s">
        <v>650</v>
      </c>
      <c r="D36" s="690"/>
      <c r="E36" s="689">
        <f>(E22+E23)*10</f>
        <v>1500000</v>
      </c>
      <c r="F36" s="691"/>
      <c r="G36" s="692">
        <f t="shared" si="2"/>
        <v>0</v>
      </c>
      <c r="H36" s="655"/>
      <c r="I36" s="688">
        <f>(I22+I23)*10</f>
        <v>780000</v>
      </c>
      <c r="J36" s="689"/>
      <c r="K36" s="690" t="s">
        <v>636</v>
      </c>
      <c r="L36" s="690"/>
      <c r="M36" s="689">
        <f>(M22+M23)*10</f>
        <v>1500000</v>
      </c>
      <c r="N36" s="691"/>
      <c r="O36" s="692">
        <f t="shared" si="3"/>
        <v>720000</v>
      </c>
    </row>
    <row r="37" spans="1:15" ht="15" thickBot="1">
      <c r="A37" s="693">
        <f>A35+A36</f>
        <v>46667000</v>
      </c>
      <c r="B37" s="694"/>
      <c r="C37" s="644" t="s">
        <v>651</v>
      </c>
      <c r="D37" s="644"/>
      <c r="E37" s="694">
        <f>E35+E36</f>
        <v>48167000</v>
      </c>
      <c r="F37" s="695"/>
      <c r="G37" s="696">
        <f t="shared" si="2"/>
        <v>1500000</v>
      </c>
      <c r="H37" s="655"/>
      <c r="I37" s="693">
        <f>I35+I36</f>
        <v>3120000</v>
      </c>
      <c r="J37" s="694"/>
      <c r="K37" s="644" t="s">
        <v>637</v>
      </c>
      <c r="L37" s="644"/>
      <c r="M37" s="694">
        <f>M35+M36</f>
        <v>1500000</v>
      </c>
      <c r="N37" s="695"/>
      <c r="O37" s="696">
        <f t="shared" si="3"/>
        <v>-1620000</v>
      </c>
    </row>
  </sheetData>
  <mergeCells count="149">
    <mergeCell ref="A37:B37"/>
    <mergeCell ref="C37:D37"/>
    <mergeCell ref="E37:F37"/>
    <mergeCell ref="I37:J37"/>
    <mergeCell ref="K37:L37"/>
    <mergeCell ref="M37:N37"/>
    <mergeCell ref="A36:B36"/>
    <mergeCell ref="C36:D36"/>
    <mergeCell ref="E36:F36"/>
    <mergeCell ref="I36:J36"/>
    <mergeCell ref="K36:L36"/>
    <mergeCell ref="M36:N36"/>
    <mergeCell ref="A35:B35"/>
    <mergeCell ref="C35:D35"/>
    <mergeCell ref="E35:F35"/>
    <mergeCell ref="I35:J35"/>
    <mergeCell ref="K35:L35"/>
    <mergeCell ref="M35:N35"/>
    <mergeCell ref="A34:B34"/>
    <mergeCell ref="C34:D34"/>
    <mergeCell ref="E34:F34"/>
    <mergeCell ref="I34:J34"/>
    <mergeCell ref="K34:L34"/>
    <mergeCell ref="M34:N34"/>
    <mergeCell ref="A33:B33"/>
    <mergeCell ref="C33:D33"/>
    <mergeCell ref="E33:F33"/>
    <mergeCell ref="I33:J33"/>
    <mergeCell ref="K33:L33"/>
    <mergeCell ref="M33:N33"/>
    <mergeCell ref="A32:B32"/>
    <mergeCell ref="C32:D32"/>
    <mergeCell ref="E32:F32"/>
    <mergeCell ref="I32:J32"/>
    <mergeCell ref="K32:L32"/>
    <mergeCell ref="M32:N32"/>
    <mergeCell ref="A31:B31"/>
    <mergeCell ref="C31:D31"/>
    <mergeCell ref="E31:F31"/>
    <mergeCell ref="I31:J31"/>
    <mergeCell ref="K31:L31"/>
    <mergeCell ref="M31:N31"/>
    <mergeCell ref="A30:B30"/>
    <mergeCell ref="C30:D30"/>
    <mergeCell ref="E30:F30"/>
    <mergeCell ref="I30:J30"/>
    <mergeCell ref="K30:L30"/>
    <mergeCell ref="M30:N30"/>
    <mergeCell ref="A29:B29"/>
    <mergeCell ref="C29:D29"/>
    <mergeCell ref="E29:F29"/>
    <mergeCell ref="I29:J29"/>
    <mergeCell ref="K29:L29"/>
    <mergeCell ref="M29:N29"/>
    <mergeCell ref="A28:B28"/>
    <mergeCell ref="C28:D28"/>
    <mergeCell ref="E28:F28"/>
    <mergeCell ref="I28:J28"/>
    <mergeCell ref="K28:L28"/>
    <mergeCell ref="M28:N28"/>
    <mergeCell ref="A27:B27"/>
    <mergeCell ref="C27:D27"/>
    <mergeCell ref="E27:F27"/>
    <mergeCell ref="I27:J27"/>
    <mergeCell ref="K27:L27"/>
    <mergeCell ref="M27:N27"/>
    <mergeCell ref="A25:F25"/>
    <mergeCell ref="I25:N25"/>
    <mergeCell ref="A26:B26"/>
    <mergeCell ref="C26:D26"/>
    <mergeCell ref="E26:F26"/>
    <mergeCell ref="I26:J26"/>
    <mergeCell ref="K26:L26"/>
    <mergeCell ref="M26:N26"/>
    <mergeCell ref="A24:B24"/>
    <mergeCell ref="C24:D24"/>
    <mergeCell ref="E24:F24"/>
    <mergeCell ref="I24:J24"/>
    <mergeCell ref="K24:L24"/>
    <mergeCell ref="M24:N24"/>
    <mergeCell ref="A23:B23"/>
    <mergeCell ref="C23:D23"/>
    <mergeCell ref="E23:F23"/>
    <mergeCell ref="I23:J23"/>
    <mergeCell ref="K23:L23"/>
    <mergeCell ref="M23:N23"/>
    <mergeCell ref="A22:B22"/>
    <mergeCell ref="C22:D22"/>
    <mergeCell ref="E22:F22"/>
    <mergeCell ref="I22:J22"/>
    <mergeCell ref="K22:L22"/>
    <mergeCell ref="M22:N22"/>
    <mergeCell ref="A21:B21"/>
    <mergeCell ref="C21:D21"/>
    <mergeCell ref="E21:F21"/>
    <mergeCell ref="I21:J21"/>
    <mergeCell ref="K21:L21"/>
    <mergeCell ref="M21:N21"/>
    <mergeCell ref="A20:B20"/>
    <mergeCell ref="C20:D20"/>
    <mergeCell ref="E20:F20"/>
    <mergeCell ref="I20:J20"/>
    <mergeCell ref="K20:L20"/>
    <mergeCell ref="M20:N20"/>
    <mergeCell ref="A19:B19"/>
    <mergeCell ref="C19:D19"/>
    <mergeCell ref="E19:F19"/>
    <mergeCell ref="I19:J19"/>
    <mergeCell ref="K19:L19"/>
    <mergeCell ref="M19:N19"/>
    <mergeCell ref="A18:B18"/>
    <mergeCell ref="C18:D18"/>
    <mergeCell ref="E18:F18"/>
    <mergeCell ref="I18:J18"/>
    <mergeCell ref="K18:L18"/>
    <mergeCell ref="M18:N18"/>
    <mergeCell ref="A17:B17"/>
    <mergeCell ref="C17:D17"/>
    <mergeCell ref="E17:F17"/>
    <mergeCell ref="I17:J17"/>
    <mergeCell ref="K17:L17"/>
    <mergeCell ref="M17:N17"/>
    <mergeCell ref="A16:B16"/>
    <mergeCell ref="C16:D16"/>
    <mergeCell ref="E16:F16"/>
    <mergeCell ref="I16:J16"/>
    <mergeCell ref="K16:L16"/>
    <mergeCell ref="M16:N16"/>
    <mergeCell ref="A15:B15"/>
    <mergeCell ref="C15:D15"/>
    <mergeCell ref="E15:F15"/>
    <mergeCell ref="I15:J15"/>
    <mergeCell ref="K15:L15"/>
    <mergeCell ref="M15:N15"/>
    <mergeCell ref="A14:B14"/>
    <mergeCell ref="C14:D14"/>
    <mergeCell ref="E14:F14"/>
    <mergeCell ref="I14:J14"/>
    <mergeCell ref="K14:L14"/>
    <mergeCell ref="M14:N14"/>
    <mergeCell ref="A1:O1"/>
    <mergeCell ref="A10:G11"/>
    <mergeCell ref="I10:O11"/>
    <mergeCell ref="A12:C13"/>
    <mergeCell ref="D12:F13"/>
    <mergeCell ref="G12:G13"/>
    <mergeCell ref="I12:K13"/>
    <mergeCell ref="L12:N13"/>
    <mergeCell ref="O12:O13"/>
  </mergeCells>
  <phoneticPr fontId="8"/>
  <pageMargins left="0.7" right="0.7" top="0.75" bottom="0.75" header="0.3" footer="0.3"/>
  <pageSetup paperSize="9" scale="86" orientation="landscape" r:id="rId1"/>
  <colBreaks count="1" manualBreakCount="1">
    <brk id="15"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7C1B8E-3E47-4617-AC77-75E3015A928B}">
  <dimension ref="A1:G46"/>
  <sheetViews>
    <sheetView view="pageBreakPreview" topLeftCell="A14" zoomScale="60" zoomScaleNormal="100" workbookViewId="0">
      <selection activeCell="A20" sqref="A20:XFD34"/>
    </sheetView>
  </sheetViews>
  <sheetFormatPr defaultRowHeight="13.5"/>
  <cols>
    <col min="1" max="7" width="15.625" customWidth="1"/>
  </cols>
  <sheetData>
    <row r="1" spans="1:7" s="3" customFormat="1" ht="41.25" customHeight="1">
      <c r="A1" s="55" t="s">
        <v>21</v>
      </c>
    </row>
    <row r="2" spans="1:7" s="3" customFormat="1" ht="41.25" customHeight="1" thickBot="1">
      <c r="A2" s="3" t="s">
        <v>95</v>
      </c>
    </row>
    <row r="3" spans="1:7" s="3" customFormat="1" ht="41.25" customHeight="1" thickBot="1">
      <c r="A3" s="3" t="s">
        <v>90</v>
      </c>
      <c r="B3" s="17"/>
      <c r="C3" s="3" t="s">
        <v>24</v>
      </c>
      <c r="E3" s="31" t="s">
        <v>22</v>
      </c>
      <c r="F3" s="31" t="s">
        <v>23</v>
      </c>
      <c r="G3" s="219" t="s">
        <v>94</v>
      </c>
    </row>
    <row r="4" spans="1:7" s="3" customFormat="1" ht="41.25" customHeight="1" thickBot="1">
      <c r="A4" s="3" t="s">
        <v>25</v>
      </c>
      <c r="B4" s="37"/>
      <c r="C4" s="3" t="s">
        <v>26</v>
      </c>
      <c r="E4" s="31"/>
      <c r="F4" s="31"/>
      <c r="G4" s="220"/>
    </row>
    <row r="5" spans="1:7" s="3" customFormat="1" ht="41.25" customHeight="1" thickBot="1">
      <c r="A5" s="3" t="s">
        <v>27</v>
      </c>
      <c r="B5" s="17" t="s">
        <v>91</v>
      </c>
      <c r="C5" s="3" t="s">
        <v>28</v>
      </c>
    </row>
    <row r="6" spans="1:7" s="3" customFormat="1" ht="41.25" customHeight="1" thickBot="1">
      <c r="A6" s="3" t="s">
        <v>92</v>
      </c>
      <c r="B6" s="18"/>
      <c r="C6" s="3" t="s">
        <v>29</v>
      </c>
    </row>
    <row r="7" spans="1:7" s="3" customFormat="1" ht="41.25" customHeight="1" thickBot="1"/>
    <row r="8" spans="1:7" s="3" customFormat="1" ht="41.25" customHeight="1" thickBot="1">
      <c r="A8" s="2" t="s">
        <v>30</v>
      </c>
      <c r="B8" s="19"/>
      <c r="C8" s="3" t="s">
        <v>24</v>
      </c>
      <c r="E8" s="3" t="s">
        <v>93</v>
      </c>
    </row>
    <row r="9" spans="1:7" s="3" customFormat="1" ht="41.25" customHeight="1" thickBot="1">
      <c r="A9" s="3" t="s">
        <v>31</v>
      </c>
      <c r="B9" s="205" t="s">
        <v>32</v>
      </c>
      <c r="C9" s="206"/>
      <c r="D9" s="3" t="s">
        <v>33</v>
      </c>
      <c r="E9" s="18"/>
      <c r="F9" s="3" t="s">
        <v>34</v>
      </c>
    </row>
    <row r="10" spans="1:7" s="3" customFormat="1" ht="41.25" customHeight="1" thickBot="1">
      <c r="A10" s="3" t="s">
        <v>35</v>
      </c>
      <c r="C10" s="19"/>
      <c r="D10" s="3" t="s">
        <v>24</v>
      </c>
    </row>
    <row r="11" spans="1:7" s="3" customFormat="1" ht="41.25" customHeight="1" thickBot="1">
      <c r="A11" s="3" t="s">
        <v>36</v>
      </c>
      <c r="B11" s="205" t="s">
        <v>37</v>
      </c>
      <c r="C11" s="206"/>
      <c r="D11" s="2" t="s">
        <v>38</v>
      </c>
      <c r="E11" s="20"/>
      <c r="F11" s="3" t="s">
        <v>39</v>
      </c>
    </row>
    <row r="12" spans="1:7" s="3" customFormat="1" ht="41.25" customHeight="1"/>
    <row r="13" spans="1:7" s="3" customFormat="1" ht="41.25" customHeight="1"/>
    <row r="14" spans="1:7" s="3" customFormat="1" ht="41.25" customHeight="1">
      <c r="A14" s="3" t="s">
        <v>96</v>
      </c>
    </row>
    <row r="15" spans="1:7" s="3" customFormat="1" ht="41.25" customHeight="1" thickBot="1">
      <c r="A15" s="3" t="s">
        <v>97</v>
      </c>
    </row>
    <row r="16" spans="1:7" s="3" customFormat="1" ht="41.25" customHeight="1" thickBot="1">
      <c r="A16" s="3" t="s">
        <v>98</v>
      </c>
      <c r="B16" s="49"/>
      <c r="C16" s="50" t="s">
        <v>99</v>
      </c>
    </row>
    <row r="17" spans="1:6" s="3" customFormat="1" ht="41.25" customHeight="1" thickBot="1">
      <c r="A17" s="3" t="s">
        <v>100</v>
      </c>
      <c r="B17" s="49"/>
      <c r="C17" s="50" t="s">
        <v>101</v>
      </c>
      <c r="D17" s="48">
        <f>B17*B15</f>
        <v>0</v>
      </c>
      <c r="E17" s="3" t="s">
        <v>103</v>
      </c>
    </row>
    <row r="18" spans="1:6" s="3" customFormat="1" ht="41.25" customHeight="1"/>
    <row r="19" spans="1:6" s="3" customFormat="1" ht="41.25" customHeight="1"/>
    <row r="20" spans="1:6" s="3" customFormat="1" ht="41.25" customHeight="1">
      <c r="A20" s="55" t="s">
        <v>40</v>
      </c>
    </row>
    <row r="21" spans="1:6" s="3" customFormat="1" ht="41.25" customHeight="1" thickBot="1">
      <c r="A21" s="2" t="s">
        <v>41</v>
      </c>
      <c r="B21" s="3" t="s">
        <v>42</v>
      </c>
      <c r="C21" s="3" t="s">
        <v>43</v>
      </c>
      <c r="D21" s="3" t="s">
        <v>44</v>
      </c>
      <c r="E21" s="3" t="s">
        <v>45</v>
      </c>
      <c r="F21" s="3" t="s">
        <v>46</v>
      </c>
    </row>
    <row r="22" spans="1:6" s="3" customFormat="1" ht="41.25" customHeight="1" thickBot="1">
      <c r="A22" s="20"/>
      <c r="B22" s="20" t="s">
        <v>47</v>
      </c>
      <c r="C22" s="20" t="s">
        <v>47</v>
      </c>
      <c r="D22" s="20" t="s">
        <v>48</v>
      </c>
      <c r="E22" s="20" t="s">
        <v>48</v>
      </c>
      <c r="F22" s="21" t="s">
        <v>49</v>
      </c>
    </row>
    <row r="23" spans="1:6" s="3" customFormat="1" ht="41.25" customHeight="1" thickBot="1">
      <c r="A23" s="20"/>
      <c r="B23" s="20" t="s">
        <v>47</v>
      </c>
      <c r="C23" s="20" t="s">
        <v>47</v>
      </c>
      <c r="D23" s="20" t="s">
        <v>48</v>
      </c>
      <c r="E23" s="20" t="s">
        <v>48</v>
      </c>
      <c r="F23" s="21" t="s">
        <v>49</v>
      </c>
    </row>
    <row r="24" spans="1:6" s="3" customFormat="1" ht="41.25" customHeight="1" thickBot="1">
      <c r="A24" s="20"/>
      <c r="B24" s="20" t="s">
        <v>48</v>
      </c>
      <c r="C24" s="20" t="s">
        <v>48</v>
      </c>
      <c r="D24" s="20" t="s">
        <v>48</v>
      </c>
      <c r="E24" s="20" t="s">
        <v>48</v>
      </c>
      <c r="F24" s="21" t="s">
        <v>49</v>
      </c>
    </row>
    <row r="25" spans="1:6" s="3" customFormat="1" ht="41.25" customHeight="1" thickBot="1">
      <c r="A25" s="20"/>
      <c r="B25" s="20" t="s">
        <v>48</v>
      </c>
      <c r="C25" s="20" t="s">
        <v>48</v>
      </c>
      <c r="D25" s="20" t="s">
        <v>48</v>
      </c>
      <c r="E25" s="20" t="s">
        <v>48</v>
      </c>
      <c r="F25" s="21" t="s">
        <v>49</v>
      </c>
    </row>
    <row r="26" spans="1:6" s="3" customFormat="1" ht="41.25" customHeight="1" thickBot="1">
      <c r="A26" s="20"/>
      <c r="B26" s="20" t="s">
        <v>48</v>
      </c>
      <c r="C26" s="20" t="s">
        <v>48</v>
      </c>
      <c r="D26" s="20" t="s">
        <v>48</v>
      </c>
      <c r="E26" s="20" t="s">
        <v>48</v>
      </c>
      <c r="F26" s="21" t="s">
        <v>49</v>
      </c>
    </row>
    <row r="27" spans="1:6" s="3" customFormat="1" ht="18.75"/>
    <row r="28" spans="1:6" s="3" customFormat="1" ht="19.5" thickBot="1">
      <c r="A28" s="22" t="s">
        <v>50</v>
      </c>
      <c r="B28" s="22" t="s">
        <v>51</v>
      </c>
      <c r="C28" s="22" t="s">
        <v>52</v>
      </c>
      <c r="D28" s="22" t="s">
        <v>53</v>
      </c>
      <c r="E28" s="22"/>
      <c r="F28" s="23" t="s">
        <v>54</v>
      </c>
    </row>
    <row r="29" spans="1:6" s="3" customFormat="1" ht="32.25" customHeight="1" thickTop="1" thickBot="1">
      <c r="A29" s="24" t="s">
        <v>55</v>
      </c>
      <c r="B29" s="20"/>
      <c r="C29" s="20"/>
      <c r="D29" s="20"/>
      <c r="E29" s="32"/>
      <c r="F29" s="207">
        <f>B34+D34+C34/2</f>
        <v>0</v>
      </c>
    </row>
    <row r="30" spans="1:6" s="3" customFormat="1" ht="32.25" customHeight="1" thickBot="1">
      <c r="A30" s="25" t="s">
        <v>56</v>
      </c>
      <c r="B30" s="20"/>
      <c r="C30" s="20"/>
      <c r="D30" s="20"/>
      <c r="E30" s="33"/>
      <c r="F30" s="208"/>
    </row>
    <row r="31" spans="1:6" s="3" customFormat="1" ht="32.25" customHeight="1" thickBot="1">
      <c r="A31" s="25" t="s">
        <v>57</v>
      </c>
      <c r="B31" s="20"/>
      <c r="C31" s="20"/>
      <c r="D31" s="20"/>
      <c r="E31" s="33"/>
      <c r="F31" s="208"/>
    </row>
    <row r="32" spans="1:6" s="3" customFormat="1" ht="32.25" customHeight="1" thickBot="1">
      <c r="A32" s="25" t="s">
        <v>58</v>
      </c>
      <c r="B32" s="20"/>
      <c r="C32" s="20"/>
      <c r="D32" s="20"/>
      <c r="E32" s="33"/>
      <c r="F32" s="208"/>
    </row>
    <row r="33" spans="1:6" s="3" customFormat="1" ht="32.25" customHeight="1" thickBot="1">
      <c r="A33" s="25" t="s">
        <v>59</v>
      </c>
      <c r="B33" s="20"/>
      <c r="C33" s="20"/>
      <c r="D33" s="20"/>
      <c r="E33" s="33"/>
      <c r="F33" s="208"/>
    </row>
    <row r="34" spans="1:6" s="3" customFormat="1" ht="32.25" customHeight="1">
      <c r="A34" s="26"/>
      <c r="B34" s="34">
        <f>SUM(B29:B33)</f>
        <v>0</v>
      </c>
      <c r="C34" s="34">
        <f>SUM(C29:C33)</f>
        <v>0</v>
      </c>
      <c r="D34" s="34">
        <f>SUM(D29:D33)</f>
        <v>0</v>
      </c>
      <c r="E34" s="34"/>
      <c r="F34" s="209"/>
    </row>
    <row r="35" spans="1:6" s="3" customFormat="1" ht="18.75"/>
    <row r="36" spans="1:6" s="3" customFormat="1" ht="18.75"/>
    <row r="37" spans="1:6" s="3" customFormat="1" ht="18.75"/>
    <row r="38" spans="1:6" s="3" customFormat="1" ht="18.75"/>
    <row r="39" spans="1:6" s="3" customFormat="1" ht="18.75"/>
    <row r="40" spans="1:6" s="3" customFormat="1" ht="18.75"/>
    <row r="41" spans="1:6" s="3" customFormat="1" ht="18.75"/>
    <row r="42" spans="1:6" s="3" customFormat="1" ht="18.75"/>
    <row r="43" spans="1:6" s="3" customFormat="1" ht="18.75"/>
    <row r="44" spans="1:6" s="3" customFormat="1" ht="18.75"/>
    <row r="45" spans="1:6" s="3" customFormat="1" ht="18.75"/>
    <row r="46" spans="1:6" s="3" customFormat="1" ht="18.75"/>
  </sheetData>
  <mergeCells count="4">
    <mergeCell ref="G3:G4"/>
    <mergeCell ref="B9:C9"/>
    <mergeCell ref="B11:C11"/>
    <mergeCell ref="F29:F34"/>
  </mergeCells>
  <phoneticPr fontId="8"/>
  <dataValidations count="1">
    <dataValidation type="list" allowBlank="1" showInputMessage="1" showErrorMessage="1" sqref="B5" xr:uid="{2EC1A218-C0D2-415A-81C5-385DFBC0AFD0}">
      <formula1>"固定,変動,金利固定期間付変動"</formula1>
    </dataValidation>
  </dataValidations>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6D3887-8C61-4002-B5D3-B8DF78E06F85}">
  <dimension ref="A1:F28"/>
  <sheetViews>
    <sheetView view="pageBreakPreview" topLeftCell="A7" zoomScale="60" zoomScaleNormal="100" workbookViewId="0">
      <selection activeCell="A10" sqref="A10"/>
    </sheetView>
  </sheetViews>
  <sheetFormatPr defaultRowHeight="13.5"/>
  <cols>
    <col min="1" max="7" width="15.625" customWidth="1"/>
  </cols>
  <sheetData>
    <row r="1" spans="1:6" s="3" customFormat="1" ht="37.5" customHeight="1">
      <c r="A1" s="55" t="s">
        <v>40</v>
      </c>
    </row>
    <row r="2" spans="1:6" s="3" customFormat="1" ht="37.5" customHeight="1" thickBot="1">
      <c r="A2" s="2" t="s">
        <v>41</v>
      </c>
      <c r="B2" s="3" t="s">
        <v>42</v>
      </c>
      <c r="C2" s="3" t="s">
        <v>43</v>
      </c>
      <c r="D2" s="3" t="s">
        <v>44</v>
      </c>
      <c r="E2" s="3" t="s">
        <v>45</v>
      </c>
      <c r="F2" s="3" t="s">
        <v>46</v>
      </c>
    </row>
    <row r="3" spans="1:6" s="3" customFormat="1" ht="37.5" customHeight="1" thickBot="1">
      <c r="A3" s="20"/>
      <c r="B3" s="20" t="s">
        <v>47</v>
      </c>
      <c r="C3" s="20" t="s">
        <v>47</v>
      </c>
      <c r="D3" s="20" t="s">
        <v>48</v>
      </c>
      <c r="E3" s="20" t="s">
        <v>48</v>
      </c>
      <c r="F3" s="21" t="s">
        <v>49</v>
      </c>
    </row>
    <row r="4" spans="1:6" s="3" customFormat="1" ht="37.5" customHeight="1" thickBot="1">
      <c r="A4" s="20"/>
      <c r="B4" s="20" t="s">
        <v>47</v>
      </c>
      <c r="C4" s="20" t="s">
        <v>47</v>
      </c>
      <c r="D4" s="20" t="s">
        <v>48</v>
      </c>
      <c r="E4" s="20" t="s">
        <v>48</v>
      </c>
      <c r="F4" s="21" t="s">
        <v>49</v>
      </c>
    </row>
    <row r="5" spans="1:6" s="3" customFormat="1" ht="37.5" customHeight="1" thickBot="1">
      <c r="A5" s="20"/>
      <c r="B5" s="20" t="s">
        <v>48</v>
      </c>
      <c r="C5" s="20" t="s">
        <v>48</v>
      </c>
      <c r="D5" s="20" t="s">
        <v>48</v>
      </c>
      <c r="E5" s="20" t="s">
        <v>48</v>
      </c>
      <c r="F5" s="21" t="s">
        <v>49</v>
      </c>
    </row>
    <row r="6" spans="1:6" s="3" customFormat="1" ht="37.5" customHeight="1" thickBot="1">
      <c r="A6" s="20"/>
      <c r="B6" s="20" t="s">
        <v>48</v>
      </c>
      <c r="C6" s="20" t="s">
        <v>48</v>
      </c>
      <c r="D6" s="20" t="s">
        <v>48</v>
      </c>
      <c r="E6" s="20" t="s">
        <v>48</v>
      </c>
      <c r="F6" s="21" t="s">
        <v>49</v>
      </c>
    </row>
    <row r="7" spans="1:6" s="3" customFormat="1" ht="37.5" customHeight="1" thickBot="1">
      <c r="A7" s="20"/>
      <c r="B7" s="20" t="s">
        <v>48</v>
      </c>
      <c r="C7" s="20" t="s">
        <v>48</v>
      </c>
      <c r="D7" s="20" t="s">
        <v>48</v>
      </c>
      <c r="E7" s="20" t="s">
        <v>48</v>
      </c>
      <c r="F7" s="21" t="s">
        <v>49</v>
      </c>
    </row>
    <row r="8" spans="1:6" s="3" customFormat="1" ht="37.5" customHeight="1">
      <c r="A8" s="252"/>
      <c r="B8" s="252"/>
      <c r="C8" s="252"/>
      <c r="D8" s="252"/>
      <c r="E8" s="252"/>
      <c r="F8" s="253"/>
    </row>
    <row r="9" spans="1:6" s="3" customFormat="1" ht="37.5" customHeight="1">
      <c r="A9" s="55" t="s">
        <v>326</v>
      </c>
    </row>
    <row r="10" spans="1:6" s="3" customFormat="1" ht="37.5" customHeight="1" thickBot="1">
      <c r="A10" s="22" t="s">
        <v>50</v>
      </c>
      <c r="B10" s="22" t="s">
        <v>51</v>
      </c>
      <c r="C10" s="22" t="s">
        <v>52</v>
      </c>
      <c r="D10" s="22" t="s">
        <v>53</v>
      </c>
      <c r="E10" s="22"/>
      <c r="F10" s="23" t="s">
        <v>54</v>
      </c>
    </row>
    <row r="11" spans="1:6" s="3" customFormat="1" ht="37.5" customHeight="1" thickTop="1" thickBot="1">
      <c r="A11" s="24" t="s">
        <v>55</v>
      </c>
      <c r="B11" s="20"/>
      <c r="C11" s="20"/>
      <c r="D11" s="20"/>
      <c r="E11" s="32"/>
      <c r="F11" s="207">
        <f>B16+D16+C16/2</f>
        <v>0</v>
      </c>
    </row>
    <row r="12" spans="1:6" s="3" customFormat="1" ht="37.5" customHeight="1" thickBot="1">
      <c r="A12" s="25" t="s">
        <v>56</v>
      </c>
      <c r="B12" s="20"/>
      <c r="C12" s="20"/>
      <c r="D12" s="20"/>
      <c r="E12" s="33"/>
      <c r="F12" s="208"/>
    </row>
    <row r="13" spans="1:6" s="3" customFormat="1" ht="37.5" customHeight="1" thickBot="1">
      <c r="A13" s="25" t="s">
        <v>57</v>
      </c>
      <c r="B13" s="20"/>
      <c r="C13" s="20"/>
      <c r="D13" s="20"/>
      <c r="E13" s="33"/>
      <c r="F13" s="208"/>
    </row>
    <row r="14" spans="1:6" s="3" customFormat="1" ht="37.5" customHeight="1" thickBot="1">
      <c r="A14" s="25" t="s">
        <v>58</v>
      </c>
      <c r="B14" s="20"/>
      <c r="C14" s="20"/>
      <c r="D14" s="20"/>
      <c r="E14" s="33"/>
      <c r="F14" s="208"/>
    </row>
    <row r="15" spans="1:6" s="3" customFormat="1" ht="37.5" customHeight="1" thickBot="1">
      <c r="A15" s="25" t="s">
        <v>59</v>
      </c>
      <c r="B15" s="20"/>
      <c r="C15" s="20"/>
      <c r="D15" s="20"/>
      <c r="E15" s="33"/>
      <c r="F15" s="208"/>
    </row>
    <row r="16" spans="1:6" s="3" customFormat="1" ht="37.5" customHeight="1">
      <c r="A16" s="26"/>
      <c r="B16" s="34">
        <f>SUM(B11:B15)</f>
        <v>0</v>
      </c>
      <c r="C16" s="34">
        <f>SUM(C11:C15)</f>
        <v>0</v>
      </c>
      <c r="D16" s="34">
        <f>SUM(D11:D15)</f>
        <v>0</v>
      </c>
      <c r="E16" s="34"/>
      <c r="F16" s="209"/>
    </row>
    <row r="17" s="3" customFormat="1" ht="18.75"/>
    <row r="18" s="3" customFormat="1" ht="18.75"/>
    <row r="19" s="3" customFormat="1" ht="18.75"/>
    <row r="20" s="3" customFormat="1" ht="18.75"/>
    <row r="21" s="3" customFormat="1" ht="18.75"/>
    <row r="22" s="3" customFormat="1" ht="18.75"/>
    <row r="23" s="3" customFormat="1" ht="18.75"/>
    <row r="24" s="3" customFormat="1" ht="18.75"/>
    <row r="25" s="3" customFormat="1" ht="18.75"/>
    <row r="26" s="3" customFormat="1" ht="18.75"/>
    <row r="27" s="3" customFormat="1" ht="18.75"/>
    <row r="28" s="3" customFormat="1" ht="18.75"/>
  </sheetData>
  <mergeCells count="1">
    <mergeCell ref="F11:F16"/>
  </mergeCells>
  <phoneticPr fontId="8"/>
  <pageMargins left="0.25" right="0.25"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CD56BC-D6F2-4CD9-8CA0-06C8979B1969}">
  <dimension ref="A1:Q32"/>
  <sheetViews>
    <sheetView view="pageBreakPreview" topLeftCell="E10" zoomScale="60" zoomScaleNormal="100" workbookViewId="0">
      <selection activeCell="M20" sqref="M20"/>
    </sheetView>
  </sheetViews>
  <sheetFormatPr defaultRowHeight="13.5"/>
  <cols>
    <col min="1" max="6" width="15.875" style="255" customWidth="1"/>
    <col min="7" max="7" width="21.875" style="255" customWidth="1"/>
    <col min="8" max="10" width="15" style="255" customWidth="1"/>
    <col min="11" max="11" width="29.5" style="255" customWidth="1"/>
    <col min="12" max="12" width="21.875" style="255" customWidth="1"/>
    <col min="13" max="16" width="15" style="255" customWidth="1"/>
    <col min="17" max="17" width="18.625" style="255" customWidth="1"/>
    <col min="18" max="26" width="15.875" style="255" customWidth="1"/>
    <col min="27" max="16384" width="9" style="255"/>
  </cols>
  <sheetData>
    <row r="1" spans="1:17" ht="37.5" customHeight="1">
      <c r="A1" s="262" t="s">
        <v>327</v>
      </c>
      <c r="E1" s="263"/>
      <c r="F1" s="272" t="s">
        <v>338</v>
      </c>
      <c r="G1" s="262" t="s">
        <v>328</v>
      </c>
      <c r="J1" s="263">
        <f>E1</f>
        <v>0</v>
      </c>
      <c r="K1" s="272" t="s">
        <v>338</v>
      </c>
      <c r="L1" s="262" t="s">
        <v>329</v>
      </c>
      <c r="P1" s="263">
        <f>J1</f>
        <v>0</v>
      </c>
      <c r="Q1" s="272" t="s">
        <v>338</v>
      </c>
    </row>
    <row r="2" spans="1:17" ht="37.5" customHeight="1">
      <c r="A2" s="262" t="s">
        <v>340</v>
      </c>
    </row>
    <row r="3" spans="1:17" ht="37.5" customHeight="1" thickBot="1">
      <c r="A3" s="256"/>
      <c r="B3" s="257" t="s">
        <v>328</v>
      </c>
      <c r="C3" s="257" t="s">
        <v>329</v>
      </c>
      <c r="D3" s="257" t="s">
        <v>330</v>
      </c>
      <c r="E3" s="257" t="s">
        <v>332</v>
      </c>
      <c r="F3" s="266" t="s">
        <v>331</v>
      </c>
      <c r="G3" s="257" t="s">
        <v>335</v>
      </c>
      <c r="H3" s="257" t="s">
        <v>336</v>
      </c>
      <c r="I3" s="257" t="s">
        <v>351</v>
      </c>
      <c r="J3" s="257" t="s">
        <v>352</v>
      </c>
      <c r="K3" s="257" t="s">
        <v>339</v>
      </c>
      <c r="L3" s="257" t="s">
        <v>355</v>
      </c>
      <c r="M3" s="257" t="s">
        <v>353</v>
      </c>
      <c r="N3" s="257" t="s">
        <v>354</v>
      </c>
      <c r="O3" s="257" t="s">
        <v>357</v>
      </c>
      <c r="P3" s="257" t="s">
        <v>356</v>
      </c>
      <c r="Q3" s="257" t="s">
        <v>339</v>
      </c>
    </row>
    <row r="4" spans="1:17" ht="37.5" customHeight="1" thickTop="1">
      <c r="A4" s="258" t="s">
        <v>333</v>
      </c>
      <c r="B4" s="258"/>
      <c r="C4" s="258"/>
      <c r="D4" s="258"/>
      <c r="E4" s="258"/>
      <c r="F4" s="267"/>
      <c r="G4" s="258"/>
      <c r="H4" s="258"/>
      <c r="I4" s="258"/>
      <c r="J4" s="258"/>
      <c r="K4" s="258"/>
      <c r="L4" s="258"/>
      <c r="M4" s="258"/>
      <c r="N4" s="258"/>
      <c r="O4" s="258"/>
      <c r="P4" s="258"/>
      <c r="Q4" s="258"/>
    </row>
    <row r="5" spans="1:17" ht="37.5" customHeight="1">
      <c r="A5" s="259" t="s">
        <v>334</v>
      </c>
      <c r="B5" s="259"/>
      <c r="C5" s="259"/>
      <c r="D5" s="259"/>
      <c r="E5" s="259"/>
      <c r="F5" s="268"/>
      <c r="G5" s="264"/>
      <c r="H5" s="264"/>
      <c r="I5" s="264"/>
      <c r="J5" s="264"/>
      <c r="K5" s="264"/>
      <c r="L5" s="264"/>
      <c r="M5" s="264"/>
      <c r="N5" s="264"/>
      <c r="O5" s="264"/>
      <c r="P5" s="264"/>
      <c r="Q5" s="264"/>
    </row>
    <row r="6" spans="1:17" ht="37.5" customHeight="1">
      <c r="A6" s="262" t="s">
        <v>341</v>
      </c>
      <c r="B6" s="260"/>
      <c r="C6" s="260"/>
      <c r="D6" s="260"/>
      <c r="E6" s="260"/>
      <c r="F6" s="261"/>
      <c r="G6" s="264"/>
      <c r="H6" s="264"/>
      <c r="I6" s="264"/>
      <c r="J6" s="264"/>
      <c r="K6" s="264"/>
      <c r="L6" s="264"/>
      <c r="M6" s="264"/>
      <c r="N6" s="264"/>
      <c r="O6" s="264"/>
      <c r="P6" s="264"/>
      <c r="Q6" s="264"/>
    </row>
    <row r="7" spans="1:17" ht="37.5" customHeight="1" thickBot="1">
      <c r="A7" s="257"/>
      <c r="B7" s="257" t="s">
        <v>342</v>
      </c>
      <c r="C7" s="257" t="s">
        <v>343</v>
      </c>
      <c r="D7" s="257" t="s">
        <v>344</v>
      </c>
      <c r="E7" s="257" t="s">
        <v>331</v>
      </c>
      <c r="F7" s="261"/>
      <c r="G7" s="264"/>
      <c r="H7" s="264"/>
      <c r="I7" s="264"/>
      <c r="J7" s="264"/>
      <c r="K7" s="264"/>
      <c r="L7" s="264"/>
      <c r="M7" s="264"/>
      <c r="N7" s="264"/>
      <c r="O7" s="264"/>
      <c r="P7" s="264"/>
      <c r="Q7" s="264"/>
    </row>
    <row r="8" spans="1:17" ht="37.5" customHeight="1" thickTop="1">
      <c r="A8" s="258" t="s">
        <v>345</v>
      </c>
      <c r="B8" s="258"/>
      <c r="C8" s="258"/>
      <c r="D8" s="258"/>
      <c r="E8" s="258"/>
      <c r="F8" s="261"/>
      <c r="G8" s="264"/>
      <c r="H8" s="264"/>
      <c r="I8" s="264"/>
      <c r="J8" s="264"/>
      <c r="K8" s="264"/>
      <c r="L8" s="264"/>
      <c r="M8" s="264"/>
      <c r="N8" s="264"/>
      <c r="O8" s="264"/>
      <c r="P8" s="264"/>
      <c r="Q8" s="264"/>
    </row>
    <row r="9" spans="1:17" ht="37.5" customHeight="1">
      <c r="A9" s="265" t="s">
        <v>334</v>
      </c>
      <c r="B9" s="259"/>
      <c r="C9" s="259"/>
      <c r="D9" s="259"/>
      <c r="E9" s="259"/>
      <c r="F9" s="260"/>
      <c r="G9" s="264"/>
      <c r="H9" s="264"/>
      <c r="I9" s="264"/>
      <c r="J9" s="264"/>
      <c r="K9" s="264"/>
      <c r="L9" s="264"/>
      <c r="M9" s="264"/>
      <c r="N9" s="264"/>
      <c r="O9" s="264"/>
      <c r="P9" s="264"/>
      <c r="Q9" s="264"/>
    </row>
    <row r="10" spans="1:17" ht="37.5" customHeight="1">
      <c r="A10" s="262" t="s">
        <v>346</v>
      </c>
      <c r="B10" s="260"/>
      <c r="C10" s="260"/>
      <c r="D10" s="260"/>
      <c r="E10" s="260"/>
      <c r="F10" s="254"/>
      <c r="G10" s="264"/>
      <c r="H10" s="264"/>
      <c r="I10" s="264"/>
      <c r="J10" s="264"/>
      <c r="K10" s="264"/>
      <c r="L10" s="264"/>
      <c r="M10" s="264"/>
      <c r="N10" s="264"/>
      <c r="O10" s="264"/>
      <c r="P10" s="264"/>
      <c r="Q10" s="264"/>
    </row>
    <row r="11" spans="1:17" ht="37.5" customHeight="1" thickBot="1">
      <c r="A11" s="257"/>
      <c r="B11" s="257" t="s">
        <v>347</v>
      </c>
      <c r="C11" s="257" t="s">
        <v>348</v>
      </c>
      <c r="D11" s="257" t="s">
        <v>349</v>
      </c>
      <c r="E11" s="257" t="s">
        <v>332</v>
      </c>
      <c r="F11" s="269" t="s">
        <v>350</v>
      </c>
      <c r="G11" s="264"/>
      <c r="H11" s="264"/>
      <c r="I11" s="264"/>
      <c r="J11" s="264"/>
      <c r="K11" s="264"/>
      <c r="L11" s="264"/>
      <c r="M11" s="264"/>
      <c r="N11" s="264"/>
      <c r="O11" s="264"/>
      <c r="P11" s="264"/>
      <c r="Q11" s="264"/>
    </row>
    <row r="12" spans="1:17" ht="37.5" customHeight="1" thickTop="1">
      <c r="A12" s="258" t="s">
        <v>333</v>
      </c>
      <c r="B12" s="258"/>
      <c r="C12" s="258"/>
      <c r="D12" s="258"/>
      <c r="E12" s="258"/>
      <c r="F12" s="270"/>
      <c r="G12" s="264"/>
      <c r="H12" s="264"/>
      <c r="I12" s="264"/>
      <c r="J12" s="264"/>
      <c r="K12" s="264"/>
      <c r="L12" s="264"/>
      <c r="M12" s="264"/>
      <c r="N12" s="264"/>
      <c r="O12" s="264"/>
      <c r="P12" s="264"/>
      <c r="Q12" s="264"/>
    </row>
    <row r="13" spans="1:17" ht="37.5" customHeight="1">
      <c r="A13" s="259" t="s">
        <v>334</v>
      </c>
      <c r="B13" s="259"/>
      <c r="C13" s="259"/>
      <c r="D13" s="259"/>
      <c r="E13" s="259"/>
      <c r="F13" s="271"/>
      <c r="G13" s="264"/>
      <c r="H13" s="264"/>
      <c r="I13" s="264"/>
      <c r="J13" s="264"/>
      <c r="K13" s="264"/>
      <c r="L13" s="264"/>
      <c r="M13" s="264"/>
      <c r="N13" s="264"/>
      <c r="O13" s="264"/>
      <c r="P13" s="264"/>
      <c r="Q13" s="264"/>
    </row>
    <row r="14" spans="1:17" ht="37.5" customHeight="1">
      <c r="A14" s="260"/>
      <c r="B14" s="260"/>
      <c r="C14" s="260"/>
      <c r="D14" s="260"/>
      <c r="E14" s="260"/>
      <c r="F14" s="254"/>
      <c r="G14" s="264"/>
      <c r="H14" s="264"/>
      <c r="I14" s="264"/>
      <c r="J14" s="264"/>
      <c r="K14" s="264"/>
      <c r="L14" s="264"/>
      <c r="M14" s="264"/>
      <c r="N14" s="264"/>
      <c r="O14" s="264"/>
      <c r="P14" s="264"/>
      <c r="Q14" s="264"/>
    </row>
    <row r="15" spans="1:17" ht="37.5" customHeight="1">
      <c r="A15" s="260"/>
      <c r="B15" s="260"/>
      <c r="C15" s="260"/>
      <c r="D15" s="260"/>
      <c r="E15" s="260"/>
      <c r="F15" s="254"/>
      <c r="G15" s="264"/>
      <c r="H15" s="264"/>
      <c r="I15" s="264"/>
      <c r="J15" s="264"/>
      <c r="K15" s="264"/>
      <c r="L15" s="264"/>
      <c r="M15" s="264"/>
      <c r="N15" s="264"/>
      <c r="O15" s="264"/>
      <c r="P15" s="264"/>
      <c r="Q15" s="264"/>
    </row>
    <row r="16" spans="1:17" ht="37.5" customHeight="1">
      <c r="A16" s="260"/>
      <c r="B16" s="260"/>
      <c r="C16" s="260"/>
      <c r="D16" s="260"/>
      <c r="E16" s="260"/>
      <c r="F16" s="254"/>
      <c r="G16" s="264"/>
      <c r="H16" s="264"/>
      <c r="I16" s="264"/>
      <c r="J16" s="264"/>
      <c r="K16" s="264"/>
      <c r="L16" s="264"/>
      <c r="M16" s="264"/>
      <c r="N16" s="264"/>
      <c r="O16" s="264"/>
      <c r="P16" s="264"/>
      <c r="Q16" s="264"/>
    </row>
    <row r="17" spans="1:17" ht="37.5" customHeight="1">
      <c r="A17" s="260"/>
      <c r="B17" s="260"/>
      <c r="C17" s="260"/>
      <c r="D17" s="260"/>
      <c r="E17" s="260"/>
      <c r="F17" s="254"/>
      <c r="G17" s="259"/>
      <c r="H17" s="259"/>
      <c r="I17" s="259"/>
      <c r="J17" s="259"/>
      <c r="K17" s="259"/>
      <c r="L17" s="259"/>
      <c r="M17" s="259"/>
      <c r="N17" s="259"/>
      <c r="O17" s="259"/>
      <c r="P17" s="259"/>
      <c r="Q17" s="259"/>
    </row>
    <row r="18" spans="1:17" ht="37.5" customHeight="1">
      <c r="A18" s="260"/>
      <c r="B18" s="260"/>
      <c r="C18" s="260"/>
      <c r="D18" s="260"/>
      <c r="E18" s="260"/>
      <c r="F18" s="254"/>
    </row>
    <row r="19" spans="1:17" ht="37.5" customHeight="1">
      <c r="A19" s="260"/>
      <c r="B19" s="260"/>
      <c r="C19" s="260"/>
      <c r="D19" s="260"/>
      <c r="E19" s="260"/>
      <c r="F19" s="254"/>
      <c r="L19" s="272" t="s">
        <v>358</v>
      </c>
    </row>
    <row r="20" spans="1:17" ht="37.5" customHeight="1">
      <c r="A20" s="260"/>
      <c r="B20" s="260"/>
      <c r="C20" s="260"/>
      <c r="D20" s="260"/>
      <c r="E20" s="260"/>
      <c r="F20" s="254"/>
    </row>
    <row r="21" spans="1:17" ht="37.5" customHeight="1">
      <c r="A21" s="260"/>
      <c r="B21" s="260"/>
      <c r="C21" s="260"/>
      <c r="D21" s="260"/>
      <c r="E21" s="260"/>
      <c r="F21" s="254"/>
    </row>
    <row r="22" spans="1:17" ht="37.5" customHeight="1">
      <c r="A22" s="260"/>
      <c r="B22" s="260"/>
      <c r="C22" s="260"/>
      <c r="D22" s="260"/>
      <c r="E22" s="260"/>
      <c r="F22" s="254"/>
    </row>
    <row r="23" spans="1:17" ht="37.5" customHeight="1">
      <c r="A23" s="260"/>
      <c r="B23" s="260"/>
      <c r="C23" s="260"/>
      <c r="D23" s="260"/>
      <c r="E23" s="260"/>
      <c r="F23" s="254"/>
    </row>
    <row r="24" spans="1:17" ht="37.5" customHeight="1">
      <c r="A24" s="260"/>
      <c r="B24" s="260"/>
      <c r="C24" s="260"/>
      <c r="D24" s="260"/>
      <c r="E24" s="260"/>
      <c r="F24" s="254"/>
    </row>
    <row r="25" spans="1:17" ht="37.5" customHeight="1">
      <c r="A25" s="260"/>
      <c r="B25" s="260"/>
      <c r="C25" s="260"/>
      <c r="D25" s="260"/>
      <c r="E25" s="260"/>
      <c r="F25" s="254"/>
    </row>
    <row r="26" spans="1:17" ht="37.5" customHeight="1">
      <c r="A26" s="260"/>
      <c r="B26" s="260"/>
      <c r="C26" s="260"/>
      <c r="D26" s="260"/>
      <c r="E26" s="260"/>
      <c r="F26" s="254"/>
    </row>
    <row r="27" spans="1:17" ht="37.5" customHeight="1">
      <c r="A27" s="260"/>
      <c r="B27" s="260"/>
      <c r="C27" s="260"/>
      <c r="D27" s="260"/>
      <c r="E27" s="260"/>
      <c r="F27" s="254"/>
    </row>
    <row r="28" spans="1:17" ht="37.5" customHeight="1">
      <c r="A28" s="260"/>
      <c r="B28" s="260"/>
      <c r="C28" s="260"/>
      <c r="D28" s="260"/>
      <c r="E28" s="260"/>
      <c r="F28" s="254"/>
    </row>
    <row r="29" spans="1:17" ht="37.5" customHeight="1">
      <c r="A29" s="260"/>
      <c r="B29" s="260"/>
      <c r="C29" s="260"/>
      <c r="D29" s="260"/>
      <c r="E29" s="260"/>
      <c r="F29" s="254"/>
    </row>
    <row r="30" spans="1:17" ht="37.5" customHeight="1">
      <c r="A30" s="260"/>
      <c r="B30" s="260"/>
      <c r="C30" s="260"/>
      <c r="D30" s="260"/>
      <c r="E30" s="260"/>
      <c r="F30" s="254"/>
    </row>
    <row r="31" spans="1:17" ht="37.5" customHeight="1">
      <c r="A31" s="260"/>
      <c r="B31" s="260"/>
      <c r="C31" s="260"/>
      <c r="D31" s="260"/>
      <c r="E31" s="260"/>
      <c r="F31" s="254"/>
    </row>
    <row r="32" spans="1:17" ht="37.5" customHeight="1">
      <c r="A32" s="260"/>
      <c r="B32" s="260"/>
      <c r="C32" s="260"/>
      <c r="D32" s="260"/>
      <c r="E32" s="260"/>
      <c r="F32" s="254"/>
    </row>
  </sheetData>
  <phoneticPr fontId="8"/>
  <pageMargins left="0.25" right="0.25"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864312-ED82-4110-998B-B3D010EB267B}">
  <dimension ref="A1:I33"/>
  <sheetViews>
    <sheetView view="pageBreakPreview" topLeftCell="A13" zoomScale="60" zoomScaleNormal="100" workbookViewId="0">
      <selection activeCell="E40" sqref="E40"/>
    </sheetView>
  </sheetViews>
  <sheetFormatPr defaultRowHeight="13.5"/>
  <cols>
    <col min="1" max="7" width="15.625" customWidth="1"/>
  </cols>
  <sheetData>
    <row r="1" spans="1:9" s="3" customFormat="1" ht="33.75" thickBot="1">
      <c r="A1" s="55" t="s">
        <v>60</v>
      </c>
    </row>
    <row r="2" spans="1:9" s="3" customFormat="1" ht="28.5" customHeight="1" thickBot="1">
      <c r="A2" s="3" t="s">
        <v>61</v>
      </c>
      <c r="B2" s="17"/>
      <c r="C2" s="3" t="s">
        <v>62</v>
      </c>
      <c r="H2" s="3" t="s">
        <v>142</v>
      </c>
    </row>
    <row r="3" spans="1:9" s="3" customFormat="1" ht="19.5" thickBot="1">
      <c r="A3" s="3" t="s">
        <v>63</v>
      </c>
      <c r="H3" s="51"/>
      <c r="I3" s="52"/>
    </row>
    <row r="4" spans="1:9" s="3" customFormat="1" ht="28.5" customHeight="1" thickBot="1">
      <c r="A4" s="3" t="s">
        <v>64</v>
      </c>
      <c r="B4" s="27"/>
      <c r="C4" s="3" t="s">
        <v>65</v>
      </c>
      <c r="D4" s="3" t="s">
        <v>66</v>
      </c>
      <c r="H4" s="59"/>
      <c r="I4" s="71"/>
    </row>
    <row r="5" spans="1:9" s="3" customFormat="1" ht="28.5" customHeight="1" thickBot="1">
      <c r="A5" s="3" t="s">
        <v>67</v>
      </c>
      <c r="B5" s="27"/>
      <c r="C5" s="3" t="s">
        <v>65</v>
      </c>
      <c r="D5" s="3" t="s">
        <v>68</v>
      </c>
      <c r="H5" s="59"/>
      <c r="I5" s="71"/>
    </row>
    <row r="6" spans="1:9" s="3" customFormat="1" ht="28.5" customHeight="1" thickBot="1">
      <c r="A6" s="3" t="s">
        <v>67</v>
      </c>
      <c r="B6" s="27"/>
      <c r="C6" s="3" t="s">
        <v>65</v>
      </c>
      <c r="D6" s="3" t="s">
        <v>68</v>
      </c>
      <c r="H6" s="59"/>
      <c r="I6" s="71"/>
    </row>
    <row r="7" spans="1:9" s="3" customFormat="1" ht="28.5" customHeight="1" thickBot="1">
      <c r="A7" s="3" t="s">
        <v>69</v>
      </c>
      <c r="B7" s="27"/>
      <c r="C7" s="3" t="s">
        <v>65</v>
      </c>
      <c r="D7" s="3" t="s">
        <v>70</v>
      </c>
      <c r="H7" s="59"/>
      <c r="I7" s="71"/>
    </row>
    <row r="8" spans="1:9" s="3" customFormat="1" ht="19.5" thickBot="1">
      <c r="A8" s="3" t="s">
        <v>71</v>
      </c>
      <c r="D8" s="3" t="s">
        <v>72</v>
      </c>
      <c r="H8" s="59"/>
      <c r="I8" s="71"/>
    </row>
    <row r="9" spans="1:9" s="3" customFormat="1" ht="19.5" thickBot="1">
      <c r="A9" s="28"/>
      <c r="B9" s="28" t="s">
        <v>73</v>
      </c>
      <c r="C9" s="28" t="s">
        <v>74</v>
      </c>
      <c r="D9" s="28" t="s">
        <v>75</v>
      </c>
      <c r="E9" s="28" t="s">
        <v>76</v>
      </c>
      <c r="F9" s="28" t="s">
        <v>77</v>
      </c>
      <c r="H9" s="59"/>
      <c r="I9" s="71"/>
    </row>
    <row r="10" spans="1:9" s="3" customFormat="1" ht="28.5" customHeight="1" thickBot="1">
      <c r="A10" s="20" t="s">
        <v>78</v>
      </c>
      <c r="B10" s="27"/>
      <c r="C10" s="27"/>
      <c r="D10" s="27">
        <f>B10*12*C10</f>
        <v>0</v>
      </c>
      <c r="E10" s="35">
        <v>0</v>
      </c>
      <c r="F10" s="36"/>
      <c r="H10" s="59"/>
      <c r="I10" s="71"/>
    </row>
    <row r="11" spans="1:9" s="3" customFormat="1" ht="28.5" customHeight="1" thickBot="1">
      <c r="A11" s="29" t="s">
        <v>79</v>
      </c>
      <c r="B11" s="27"/>
      <c r="C11" s="27"/>
      <c r="D11" s="27">
        <f>B11*12*C11</f>
        <v>0</v>
      </c>
      <c r="E11" s="20"/>
      <c r="F11" s="20"/>
      <c r="H11" s="59"/>
      <c r="I11" s="71"/>
    </row>
    <row r="12" spans="1:9" s="3" customFormat="1" ht="19.5" thickBot="1">
      <c r="H12" s="59"/>
      <c r="I12" s="71"/>
    </row>
    <row r="13" spans="1:9" s="3" customFormat="1" ht="19.5" thickBot="1">
      <c r="A13" s="3" t="s">
        <v>80</v>
      </c>
      <c r="C13" s="17"/>
      <c r="D13" s="3" t="s">
        <v>24</v>
      </c>
      <c r="H13" s="53"/>
      <c r="I13" s="54"/>
    </row>
    <row r="14" spans="1:9" s="3" customFormat="1" ht="18.75">
      <c r="C14" s="63"/>
    </row>
    <row r="15" spans="1:9" s="3" customFormat="1" ht="19.5" thickBot="1">
      <c r="A15" s="22" t="s">
        <v>127</v>
      </c>
      <c r="B15" s="22" t="s">
        <v>128</v>
      </c>
      <c r="C15" s="66" t="s">
        <v>128</v>
      </c>
      <c r="D15" s="22" t="s">
        <v>129</v>
      </c>
      <c r="E15" s="22" t="s">
        <v>130</v>
      </c>
      <c r="F15" s="22" t="s">
        <v>131</v>
      </c>
      <c r="G15" s="22" t="s">
        <v>132</v>
      </c>
      <c r="H15" s="22" t="s">
        <v>133</v>
      </c>
      <c r="I15" s="22" t="s">
        <v>134</v>
      </c>
    </row>
    <row r="16" spans="1:9" s="3" customFormat="1" ht="28.5" customHeight="1" thickTop="1">
      <c r="A16" s="24"/>
      <c r="B16" s="24"/>
      <c r="C16" s="65"/>
      <c r="D16" s="24"/>
      <c r="E16" s="24"/>
      <c r="F16" s="24"/>
      <c r="G16" s="24"/>
      <c r="H16" s="67"/>
      <c r="I16" s="67">
        <f>H16*G16*12</f>
        <v>0</v>
      </c>
    </row>
    <row r="17" spans="1:9" s="3" customFormat="1" ht="28.5" customHeight="1">
      <c r="A17" s="25"/>
      <c r="B17" s="25"/>
      <c r="C17" s="64"/>
      <c r="D17" s="25"/>
      <c r="E17" s="25"/>
      <c r="F17" s="25"/>
      <c r="G17" s="25"/>
      <c r="H17" s="68"/>
      <c r="I17" s="67">
        <f t="shared" ref="I17:I30" si="0">H17*G17*12</f>
        <v>0</v>
      </c>
    </row>
    <row r="18" spans="1:9" s="3" customFormat="1" ht="28.5" customHeight="1">
      <c r="A18" s="25"/>
      <c r="B18" s="25"/>
      <c r="C18" s="64"/>
      <c r="D18" s="25"/>
      <c r="E18" s="25"/>
      <c r="F18" s="25"/>
      <c r="G18" s="25"/>
      <c r="H18" s="68"/>
      <c r="I18" s="67">
        <f t="shared" si="0"/>
        <v>0</v>
      </c>
    </row>
    <row r="19" spans="1:9" s="3" customFormat="1" ht="28.5" customHeight="1">
      <c r="A19" s="25"/>
      <c r="B19" s="25"/>
      <c r="C19" s="25"/>
      <c r="D19" s="25"/>
      <c r="E19" s="25"/>
      <c r="F19" s="25"/>
      <c r="G19" s="25"/>
      <c r="H19" s="68"/>
      <c r="I19" s="67">
        <f t="shared" si="0"/>
        <v>0</v>
      </c>
    </row>
    <row r="20" spans="1:9" s="3" customFormat="1" ht="28.5" customHeight="1">
      <c r="A20" s="25"/>
      <c r="B20" s="25"/>
      <c r="C20" s="25"/>
      <c r="D20" s="25"/>
      <c r="E20" s="25"/>
      <c r="F20" s="25"/>
      <c r="G20" s="25"/>
      <c r="H20" s="68"/>
      <c r="I20" s="67">
        <f t="shared" si="0"/>
        <v>0</v>
      </c>
    </row>
    <row r="21" spans="1:9" s="3" customFormat="1" ht="28.5" customHeight="1">
      <c r="A21" s="25"/>
      <c r="B21" s="25"/>
      <c r="C21" s="25"/>
      <c r="D21" s="25"/>
      <c r="E21" s="25"/>
      <c r="F21" s="25"/>
      <c r="G21" s="25"/>
      <c r="H21" s="68"/>
      <c r="I21" s="67">
        <f t="shared" si="0"/>
        <v>0</v>
      </c>
    </row>
    <row r="22" spans="1:9" s="3" customFormat="1" ht="28.5" customHeight="1">
      <c r="A22" s="25"/>
      <c r="B22" s="25"/>
      <c r="C22" s="25"/>
      <c r="D22" s="25"/>
      <c r="E22" s="25"/>
      <c r="F22" s="25"/>
      <c r="G22" s="25"/>
      <c r="H22" s="68"/>
      <c r="I22" s="67">
        <f t="shared" si="0"/>
        <v>0</v>
      </c>
    </row>
    <row r="23" spans="1:9" s="3" customFormat="1" ht="28.5" customHeight="1">
      <c r="A23" s="25"/>
      <c r="B23" s="25"/>
      <c r="C23" s="25"/>
      <c r="D23" s="25"/>
      <c r="E23" s="25"/>
      <c r="F23" s="25"/>
      <c r="G23" s="25"/>
      <c r="H23" s="68"/>
      <c r="I23" s="67">
        <f t="shared" si="0"/>
        <v>0</v>
      </c>
    </row>
    <row r="24" spans="1:9" s="3" customFormat="1" ht="28.5" customHeight="1">
      <c r="A24" s="25"/>
      <c r="B24" s="25"/>
      <c r="C24" s="25"/>
      <c r="D24" s="25"/>
      <c r="E24" s="25"/>
      <c r="F24" s="25"/>
      <c r="G24" s="25"/>
      <c r="H24" s="68"/>
      <c r="I24" s="67">
        <f t="shared" si="0"/>
        <v>0</v>
      </c>
    </row>
    <row r="25" spans="1:9" s="3" customFormat="1" ht="28.5" customHeight="1">
      <c r="A25" s="25"/>
      <c r="B25" s="25"/>
      <c r="C25" s="25"/>
      <c r="D25" s="25"/>
      <c r="E25" s="25"/>
      <c r="F25" s="25"/>
      <c r="G25" s="25"/>
      <c r="H25" s="68"/>
      <c r="I25" s="67">
        <f t="shared" si="0"/>
        <v>0</v>
      </c>
    </row>
    <row r="26" spans="1:9" s="3" customFormat="1" ht="28.5" customHeight="1">
      <c r="A26" s="25"/>
      <c r="B26" s="25"/>
      <c r="C26" s="25"/>
      <c r="D26" s="25"/>
      <c r="E26" s="25"/>
      <c r="F26" s="25"/>
      <c r="G26" s="25"/>
      <c r="H26" s="68"/>
      <c r="I26" s="67">
        <f t="shared" si="0"/>
        <v>0</v>
      </c>
    </row>
    <row r="27" spans="1:9" s="3" customFormat="1" ht="28.5" customHeight="1">
      <c r="A27" s="25"/>
      <c r="B27" s="25"/>
      <c r="C27" s="25"/>
      <c r="D27" s="25"/>
      <c r="E27" s="25"/>
      <c r="F27" s="25"/>
      <c r="G27" s="25"/>
      <c r="H27" s="68"/>
      <c r="I27" s="67">
        <f t="shared" si="0"/>
        <v>0</v>
      </c>
    </row>
    <row r="28" spans="1:9" s="3" customFormat="1" ht="28.5" customHeight="1">
      <c r="A28" s="25"/>
      <c r="B28" s="25"/>
      <c r="C28" s="25"/>
      <c r="D28" s="25"/>
      <c r="E28" s="25"/>
      <c r="F28" s="25"/>
      <c r="G28" s="25"/>
      <c r="H28" s="68"/>
      <c r="I28" s="67">
        <f t="shared" si="0"/>
        <v>0</v>
      </c>
    </row>
    <row r="29" spans="1:9" s="3" customFormat="1" ht="28.5" customHeight="1">
      <c r="A29" s="25"/>
      <c r="B29" s="25"/>
      <c r="C29" s="25"/>
      <c r="D29" s="25"/>
      <c r="E29" s="25"/>
      <c r="F29" s="25"/>
      <c r="G29" s="25"/>
      <c r="H29" s="68"/>
      <c r="I29" s="67">
        <f t="shared" si="0"/>
        <v>0</v>
      </c>
    </row>
    <row r="30" spans="1:9" s="3" customFormat="1" ht="28.5" customHeight="1">
      <c r="A30" s="25"/>
      <c r="B30" s="25"/>
      <c r="C30" s="25"/>
      <c r="D30" s="25"/>
      <c r="E30" s="25"/>
      <c r="F30" s="25"/>
      <c r="G30" s="25"/>
      <c r="H30" s="68"/>
      <c r="I30" s="67">
        <f t="shared" si="0"/>
        <v>0</v>
      </c>
    </row>
    <row r="31" spans="1:9" s="3" customFormat="1" ht="28.5" customHeight="1">
      <c r="A31" s="26"/>
      <c r="B31" s="26"/>
      <c r="C31" s="26"/>
      <c r="D31" s="26"/>
      <c r="E31" s="26"/>
      <c r="F31" s="26"/>
      <c r="G31" s="26"/>
      <c r="H31" s="69"/>
      <c r="I31" s="70">
        <f>H31*G31*12</f>
        <v>0</v>
      </c>
    </row>
    <row r="32" spans="1:9" s="3" customFormat="1" ht="19.5" thickBot="1"/>
    <row r="33" spans="1:9" s="3" customFormat="1" ht="36.75" customHeight="1" thickBot="1">
      <c r="A33" s="49" t="s">
        <v>135</v>
      </c>
      <c r="B33" s="86"/>
      <c r="C33" s="87" t="s">
        <v>102</v>
      </c>
      <c r="D33" s="49" t="s">
        <v>134</v>
      </c>
      <c r="E33" s="86">
        <f>SUM(H16:H31)</f>
        <v>0</v>
      </c>
      <c r="F33" s="50" t="s">
        <v>102</v>
      </c>
      <c r="G33" s="87" t="s">
        <v>136</v>
      </c>
      <c r="H33" s="173">
        <f>B33-E33</f>
        <v>0</v>
      </c>
      <c r="I33" s="174"/>
    </row>
  </sheetData>
  <mergeCells count="1">
    <mergeCell ref="H33:I33"/>
  </mergeCells>
  <phoneticPr fontId="8"/>
  <pageMargins left="0.25" right="0.25" top="0.75" bottom="0.75" header="0.3" footer="0.3"/>
  <pageSetup paperSize="9" scale="74"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0AE827-08E7-4963-8F81-835DEC72D1B4}">
  <dimension ref="A1:AJ28"/>
  <sheetViews>
    <sheetView view="pageBreakPreview" topLeftCell="A10" zoomScale="85" zoomScaleNormal="100" zoomScaleSheetLayoutView="85" workbookViewId="0">
      <selection activeCell="D24" sqref="D24:I24"/>
    </sheetView>
  </sheetViews>
  <sheetFormatPr defaultColWidth="9" defaultRowHeight="13.5"/>
  <cols>
    <col min="1" max="1" width="3.125" style="94" customWidth="1"/>
    <col min="2" max="2" width="8.75" style="94" customWidth="1"/>
    <col min="3" max="3" width="4.375" style="94" customWidth="1"/>
    <col min="4" max="4" width="1" style="94" customWidth="1"/>
    <col min="5" max="5" width="3.75" style="95" customWidth="1"/>
    <col min="6" max="6" width="2.375" style="95" customWidth="1"/>
    <col min="7" max="7" width="7.375" style="94" customWidth="1"/>
    <col min="8" max="8" width="4.375" style="94" customWidth="1"/>
    <col min="9" max="9" width="1" style="94" customWidth="1"/>
    <col min="10" max="10" width="3.75" style="95" customWidth="1"/>
    <col min="11" max="11" width="1" style="94" customWidth="1"/>
    <col min="12" max="12" width="7.375" style="94" customWidth="1"/>
    <col min="13" max="13" width="4.375" style="94" customWidth="1"/>
    <col min="14" max="14" width="1" style="94" customWidth="1"/>
    <col min="15" max="15" width="3.75" style="95" customWidth="1"/>
    <col min="16" max="16" width="1" style="94" customWidth="1"/>
    <col min="17" max="17" width="7.375" style="94" customWidth="1"/>
    <col min="18" max="18" width="4.375" style="94" customWidth="1"/>
    <col min="19" max="19" width="2.375" style="94" customWidth="1"/>
    <col min="20" max="20" width="3.75" style="95" customWidth="1"/>
    <col min="21" max="21" width="12" style="94" customWidth="1"/>
    <col min="22" max="22" width="4.375" style="94" customWidth="1"/>
    <col min="23" max="23" width="5" style="94" customWidth="1"/>
    <col min="24" max="24" width="9" style="94" hidden="1" customWidth="1"/>
    <col min="25" max="25" width="10.625" style="94" customWidth="1"/>
    <col min="26" max="30" width="9" style="94"/>
    <col min="31" max="31" width="3.375" style="94" customWidth="1"/>
    <col min="32" max="16384" width="9" style="94"/>
  </cols>
  <sheetData>
    <row r="1" spans="1:36" ht="18.75">
      <c r="A1" s="93" t="s">
        <v>241</v>
      </c>
      <c r="L1" s="94" t="s">
        <v>242</v>
      </c>
      <c r="V1" s="96"/>
    </row>
    <row r="3" spans="1:36">
      <c r="A3" s="94" t="s">
        <v>243</v>
      </c>
    </row>
    <row r="4" spans="1:36" ht="28.5" customHeight="1">
      <c r="Z4" s="94" t="s">
        <v>244</v>
      </c>
      <c r="AA4" s="94" t="s">
        <v>245</v>
      </c>
      <c r="AB4" s="94">
        <f>U16*0.2</f>
        <v>0</v>
      </c>
      <c r="AC4" s="94" t="s">
        <v>246</v>
      </c>
      <c r="AD4" s="94">
        <f>U16*0.2</f>
        <v>0</v>
      </c>
      <c r="AE4" s="94" t="s">
        <v>247</v>
      </c>
      <c r="AF4" s="94">
        <f>U16*0.1</f>
        <v>0</v>
      </c>
      <c r="AG4" s="94" t="s">
        <v>81</v>
      </c>
      <c r="AH4" s="94">
        <f>U16*0.3</f>
        <v>0</v>
      </c>
      <c r="AI4" s="94" t="s">
        <v>248</v>
      </c>
      <c r="AJ4" s="94">
        <f>U16*0.3</f>
        <v>0</v>
      </c>
    </row>
    <row r="5" spans="1:36" ht="28.5" customHeight="1">
      <c r="A5" s="97" t="s">
        <v>249</v>
      </c>
    </row>
    <row r="6" spans="1:36" ht="28.5" customHeight="1" thickBot="1">
      <c r="A6" s="98" t="s">
        <v>250</v>
      </c>
      <c r="Y6" s="99" t="s">
        <v>251</v>
      </c>
      <c r="Z6" s="99"/>
      <c r="AA6" s="99"/>
      <c r="AB6" s="99"/>
      <c r="AC6" s="99"/>
      <c r="AD6" s="99"/>
      <c r="AE6" s="99"/>
      <c r="AF6" s="99"/>
      <c r="AG6" s="99"/>
      <c r="AH6" s="99"/>
      <c r="AI6" s="99"/>
      <c r="AJ6" s="99"/>
    </row>
    <row r="7" spans="1:36" ht="28.5" customHeight="1" thickTop="1">
      <c r="A7" s="235" t="s">
        <v>252</v>
      </c>
      <c r="B7" s="236"/>
      <c r="C7" s="237"/>
      <c r="D7" s="95"/>
      <c r="G7" s="235" t="s">
        <v>253</v>
      </c>
      <c r="H7" s="237"/>
      <c r="I7" s="95"/>
      <c r="K7" s="95"/>
      <c r="L7" s="235" t="s">
        <v>254</v>
      </c>
      <c r="M7" s="237"/>
      <c r="N7" s="95"/>
      <c r="P7" s="95"/>
      <c r="Q7" s="235" t="s">
        <v>255</v>
      </c>
      <c r="R7" s="237"/>
      <c r="S7" s="100"/>
      <c r="T7" s="100"/>
      <c r="U7" s="238" t="s">
        <v>256</v>
      </c>
      <c r="V7" s="237"/>
      <c r="Y7" s="241" t="s">
        <v>257</v>
      </c>
      <c r="Z7" s="239"/>
      <c r="AA7" s="239"/>
      <c r="AB7" s="239"/>
      <c r="AC7" s="240"/>
      <c r="AD7" s="239" t="s">
        <v>258</v>
      </c>
      <c r="AE7" s="239"/>
      <c r="AF7" s="239"/>
      <c r="AG7" s="239"/>
      <c r="AH7" s="239"/>
      <c r="AI7" s="239"/>
      <c r="AJ7" s="240"/>
    </row>
    <row r="8" spans="1:36" ht="28.5" customHeight="1">
      <c r="A8" s="101" t="s">
        <v>259</v>
      </c>
      <c r="B8" s="102"/>
      <c r="C8" s="103" t="s">
        <v>260</v>
      </c>
      <c r="E8" s="104" t="s">
        <v>261</v>
      </c>
      <c r="G8" s="102"/>
      <c r="H8" s="103" t="s">
        <v>260</v>
      </c>
      <c r="J8" s="104" t="s">
        <v>262</v>
      </c>
      <c r="L8" s="102"/>
      <c r="M8" s="103" t="s">
        <v>260</v>
      </c>
      <c r="O8" s="104" t="s">
        <v>262</v>
      </c>
      <c r="Q8" s="102"/>
      <c r="R8" s="103" t="s">
        <v>260</v>
      </c>
      <c r="T8" s="104" t="s">
        <v>263</v>
      </c>
      <c r="U8" s="102">
        <f>+B8-(G8+L8+Q8)</f>
        <v>0</v>
      </c>
      <c r="V8" s="103" t="s">
        <v>260</v>
      </c>
      <c r="Y8" s="105" t="s">
        <v>264</v>
      </c>
      <c r="Z8" s="99"/>
      <c r="AA8" s="99"/>
      <c r="AB8" s="99"/>
      <c r="AC8" s="106"/>
      <c r="AD8" s="99" t="s">
        <v>245</v>
      </c>
      <c r="AE8" s="99"/>
      <c r="AF8" s="99"/>
      <c r="AG8" s="99"/>
      <c r="AH8" s="99"/>
      <c r="AI8" s="99"/>
      <c r="AJ8" s="106"/>
    </row>
    <row r="9" spans="1:36" ht="28.5" customHeight="1">
      <c r="A9" s="101" t="s">
        <v>265</v>
      </c>
      <c r="B9" s="102"/>
      <c r="C9" s="103" t="s">
        <v>260</v>
      </c>
      <c r="G9" s="102"/>
      <c r="H9" s="103" t="s">
        <v>260</v>
      </c>
      <c r="L9" s="102"/>
      <c r="M9" s="103" t="s">
        <v>260</v>
      </c>
      <c r="Q9" s="102"/>
      <c r="R9" s="103" t="s">
        <v>260</v>
      </c>
      <c r="U9" s="102">
        <f>+B9-(G9+L9+Q9)</f>
        <v>0</v>
      </c>
      <c r="V9" s="103" t="s">
        <v>260</v>
      </c>
      <c r="Y9" s="105"/>
      <c r="Z9" s="99"/>
      <c r="AA9" s="99"/>
      <c r="AB9" s="99"/>
      <c r="AC9" s="106"/>
      <c r="AD9" s="99" t="s">
        <v>246</v>
      </c>
      <c r="AE9" s="99"/>
      <c r="AF9" s="99"/>
      <c r="AG9" s="99"/>
      <c r="AH9" s="99"/>
      <c r="AI9" s="99"/>
      <c r="AJ9" s="106"/>
    </row>
    <row r="10" spans="1:36" ht="28.5" customHeight="1">
      <c r="Y10" s="105"/>
      <c r="Z10" s="99"/>
      <c r="AA10" s="99"/>
      <c r="AB10" s="99"/>
      <c r="AC10" s="106"/>
      <c r="AD10" s="99"/>
      <c r="AE10" s="99"/>
      <c r="AF10" s="99"/>
      <c r="AG10" s="99"/>
      <c r="AH10" s="99"/>
      <c r="AI10" s="99"/>
      <c r="AJ10" s="106"/>
    </row>
    <row r="11" spans="1:36" ht="28.5" customHeight="1">
      <c r="Y11" s="105"/>
      <c r="Z11" s="99"/>
      <c r="AA11" s="99"/>
      <c r="AB11" s="99"/>
      <c r="AC11" s="106"/>
      <c r="AD11" s="99" t="s">
        <v>246</v>
      </c>
      <c r="AE11" s="99"/>
      <c r="AF11" s="99"/>
      <c r="AG11" s="99"/>
      <c r="AH11" s="99"/>
      <c r="AI11" s="99"/>
      <c r="AJ11" s="106"/>
    </row>
    <row r="12" spans="1:36" ht="28.5" customHeight="1">
      <c r="A12" s="98" t="s">
        <v>266</v>
      </c>
      <c r="Y12" s="105"/>
      <c r="Z12" s="99"/>
      <c r="AA12" s="99"/>
      <c r="AB12" s="99"/>
      <c r="AC12" s="106"/>
      <c r="AD12" s="99" t="s">
        <v>267</v>
      </c>
      <c r="AE12" s="99"/>
      <c r="AF12" s="99"/>
      <c r="AG12" s="99"/>
      <c r="AH12" s="99"/>
      <c r="AI12" s="99"/>
      <c r="AJ12" s="106"/>
    </row>
    <row r="13" spans="1:36" ht="28.5" customHeight="1">
      <c r="A13" s="235" t="s">
        <v>252</v>
      </c>
      <c r="B13" s="236"/>
      <c r="C13" s="237"/>
      <c r="D13" s="95"/>
      <c r="G13" s="235" t="s">
        <v>253</v>
      </c>
      <c r="H13" s="237"/>
      <c r="I13" s="95"/>
      <c r="K13" s="95"/>
      <c r="L13" s="235" t="s">
        <v>254</v>
      </c>
      <c r="M13" s="237"/>
      <c r="N13" s="95"/>
      <c r="P13" s="95"/>
      <c r="Q13" s="235" t="s">
        <v>255</v>
      </c>
      <c r="R13" s="237"/>
      <c r="S13" s="100"/>
      <c r="T13" s="100"/>
      <c r="U13" s="238" t="s">
        <v>256</v>
      </c>
      <c r="V13" s="237"/>
      <c r="Y13" s="105" t="s">
        <v>268</v>
      </c>
      <c r="Z13" s="99"/>
      <c r="AA13" s="99"/>
      <c r="AB13" s="99"/>
      <c r="AC13" s="106"/>
      <c r="AD13" s="99" t="s">
        <v>269</v>
      </c>
      <c r="AE13" s="99"/>
      <c r="AF13" s="99"/>
      <c r="AG13" s="99"/>
      <c r="AH13" s="99"/>
      <c r="AI13" s="99"/>
      <c r="AJ13" s="106"/>
    </row>
    <row r="14" spans="1:36" ht="28.5" customHeight="1">
      <c r="A14" s="229"/>
      <c r="B14" s="230"/>
      <c r="C14" s="103" t="s">
        <v>260</v>
      </c>
      <c r="E14" s="104" t="s">
        <v>261</v>
      </c>
      <c r="G14" s="102"/>
      <c r="H14" s="103" t="s">
        <v>260</v>
      </c>
      <c r="J14" s="104" t="s">
        <v>262</v>
      </c>
      <c r="L14" s="102"/>
      <c r="M14" s="103" t="s">
        <v>260</v>
      </c>
      <c r="O14" s="104" t="s">
        <v>262</v>
      </c>
      <c r="Q14" s="102"/>
      <c r="R14" s="103" t="s">
        <v>260</v>
      </c>
      <c r="T14" s="104" t="s">
        <v>263</v>
      </c>
      <c r="U14" s="102">
        <f>A14-(G14+L14+Q14)</f>
        <v>0</v>
      </c>
      <c r="V14" s="103" t="s">
        <v>260</v>
      </c>
      <c r="Y14" s="105"/>
      <c r="Z14" s="99"/>
      <c r="AA14" s="99"/>
      <c r="AB14" s="99"/>
      <c r="AC14" s="106"/>
      <c r="AD14" s="99" t="s">
        <v>69</v>
      </c>
      <c r="AE14" s="99"/>
      <c r="AF14" s="99"/>
      <c r="AG14" s="99"/>
      <c r="AH14" s="99"/>
      <c r="AI14" s="99"/>
      <c r="AJ14" s="106"/>
    </row>
    <row r="15" spans="1:36" ht="28.5" customHeight="1" thickBot="1">
      <c r="Y15" s="105"/>
      <c r="Z15" s="99"/>
      <c r="AA15" s="99"/>
      <c r="AB15" s="99"/>
      <c r="AC15" s="106"/>
      <c r="AD15" s="99" t="s">
        <v>247</v>
      </c>
      <c r="AE15" s="99"/>
      <c r="AF15" s="99"/>
      <c r="AG15" s="99"/>
      <c r="AH15" s="99"/>
      <c r="AI15" s="99"/>
      <c r="AJ15" s="106"/>
    </row>
    <row r="16" spans="1:36" ht="28.5" customHeight="1" thickBot="1">
      <c r="Q16" s="107" t="s">
        <v>270</v>
      </c>
      <c r="U16" s="108">
        <f>SUM(U8:V14)</f>
        <v>0</v>
      </c>
      <c r="V16" s="109" t="s">
        <v>260</v>
      </c>
      <c r="Y16" s="105"/>
      <c r="Z16" s="99"/>
      <c r="AA16" s="99"/>
      <c r="AB16" s="99"/>
      <c r="AC16" s="106"/>
      <c r="AD16" s="99" t="s">
        <v>271</v>
      </c>
      <c r="AE16" s="99"/>
      <c r="AF16" s="99"/>
      <c r="AG16" s="99"/>
      <c r="AH16" s="99"/>
      <c r="AI16" s="99"/>
      <c r="AJ16" s="106"/>
    </row>
    <row r="17" spans="1:36" ht="28.5" customHeight="1">
      <c r="A17" s="97" t="s">
        <v>272</v>
      </c>
      <c r="Y17" s="105"/>
      <c r="Z17" s="99"/>
      <c r="AA17" s="99"/>
      <c r="AB17" s="99"/>
      <c r="AC17" s="106"/>
      <c r="AD17" s="99" t="s">
        <v>82</v>
      </c>
      <c r="AE17" s="99"/>
      <c r="AF17" s="99"/>
      <c r="AG17" s="99"/>
      <c r="AH17" s="99"/>
      <c r="AI17" s="99"/>
      <c r="AJ17" s="106"/>
    </row>
    <row r="18" spans="1:36" s="110" customFormat="1" ht="28.5" customHeight="1">
      <c r="A18" s="235" t="s">
        <v>273</v>
      </c>
      <c r="B18" s="236"/>
      <c r="C18" s="237"/>
      <c r="D18" s="235" t="s">
        <v>274</v>
      </c>
      <c r="E18" s="236"/>
      <c r="F18" s="236"/>
      <c r="G18" s="236"/>
      <c r="H18" s="236"/>
      <c r="I18" s="237"/>
      <c r="J18" s="235" t="s">
        <v>275</v>
      </c>
      <c r="K18" s="236"/>
      <c r="L18" s="236"/>
      <c r="M18" s="236"/>
      <c r="N18" s="237"/>
      <c r="O18" s="235" t="s">
        <v>276</v>
      </c>
      <c r="P18" s="236"/>
      <c r="Q18" s="236"/>
      <c r="R18" s="236"/>
      <c r="S18" s="237"/>
      <c r="T18" s="238" t="s">
        <v>277</v>
      </c>
      <c r="U18" s="236"/>
      <c r="V18" s="237"/>
      <c r="Y18" s="111" t="s">
        <v>278</v>
      </c>
      <c r="Z18" s="99"/>
      <c r="AA18" s="99"/>
      <c r="AB18" s="112"/>
      <c r="AC18" s="113"/>
      <c r="AD18" s="112"/>
      <c r="AE18" s="112"/>
      <c r="AF18" s="112"/>
      <c r="AG18" s="112"/>
      <c r="AH18" s="112"/>
      <c r="AI18" s="112"/>
      <c r="AJ18" s="113"/>
    </row>
    <row r="19" spans="1:36" ht="28.5" customHeight="1">
      <c r="A19" s="231" t="s">
        <v>279</v>
      </c>
      <c r="B19" s="231"/>
      <c r="C19" s="231"/>
      <c r="D19" s="232" t="s">
        <v>280</v>
      </c>
      <c r="E19" s="232"/>
      <c r="F19" s="232"/>
      <c r="G19" s="232"/>
      <c r="H19" s="232"/>
      <c r="I19" s="232"/>
      <c r="J19" s="229"/>
      <c r="K19" s="230"/>
      <c r="L19" s="230"/>
      <c r="M19" s="233" t="s">
        <v>281</v>
      </c>
      <c r="N19" s="234"/>
      <c r="O19" s="229"/>
      <c r="P19" s="230"/>
      <c r="Q19" s="230"/>
      <c r="R19" s="233" t="s">
        <v>281</v>
      </c>
      <c r="S19" s="234"/>
      <c r="T19" s="229">
        <f t="shared" ref="T19:T24" si="0">+J19*12+O19</f>
        <v>0</v>
      </c>
      <c r="U19" s="230"/>
      <c r="V19" s="114" t="s">
        <v>281</v>
      </c>
      <c r="Y19" s="105"/>
      <c r="Z19" s="99"/>
      <c r="AA19" s="99"/>
      <c r="AB19" s="99"/>
      <c r="AC19" s="106"/>
      <c r="AD19" s="99"/>
      <c r="AE19" s="99"/>
      <c r="AF19" s="99"/>
      <c r="AG19" s="99"/>
      <c r="AH19" s="99"/>
      <c r="AI19" s="99"/>
      <c r="AJ19" s="106"/>
    </row>
    <row r="20" spans="1:36" ht="28.5" customHeight="1">
      <c r="A20" s="231" t="s">
        <v>282</v>
      </c>
      <c r="B20" s="231"/>
      <c r="C20" s="231"/>
      <c r="D20" s="232" t="s">
        <v>283</v>
      </c>
      <c r="E20" s="232"/>
      <c r="F20" s="232"/>
      <c r="G20" s="232"/>
      <c r="H20" s="232"/>
      <c r="I20" s="232"/>
      <c r="J20" s="229"/>
      <c r="K20" s="230"/>
      <c r="L20" s="230"/>
      <c r="M20" s="233" t="s">
        <v>281</v>
      </c>
      <c r="N20" s="234"/>
      <c r="O20" s="229"/>
      <c r="P20" s="230"/>
      <c r="Q20" s="230"/>
      <c r="R20" s="233" t="s">
        <v>281</v>
      </c>
      <c r="S20" s="234"/>
      <c r="T20" s="229">
        <f t="shared" si="0"/>
        <v>0</v>
      </c>
      <c r="U20" s="230"/>
      <c r="V20" s="114" t="s">
        <v>281</v>
      </c>
      <c r="Y20" s="105"/>
      <c r="Z20" s="99"/>
      <c r="AA20" s="99"/>
      <c r="AB20" s="99"/>
      <c r="AC20" s="106"/>
      <c r="AD20" s="99"/>
      <c r="AE20" s="99"/>
      <c r="AF20" s="99"/>
      <c r="AG20" s="99"/>
      <c r="AH20" s="99"/>
      <c r="AI20" s="99"/>
      <c r="AJ20" s="106"/>
    </row>
    <row r="21" spans="1:36" ht="28.5" customHeight="1">
      <c r="A21" s="231" t="s">
        <v>284</v>
      </c>
      <c r="B21" s="231"/>
      <c r="C21" s="231"/>
      <c r="D21" s="232" t="s">
        <v>285</v>
      </c>
      <c r="E21" s="232"/>
      <c r="F21" s="232"/>
      <c r="G21" s="232"/>
      <c r="H21" s="232"/>
      <c r="I21" s="232"/>
      <c r="J21" s="229"/>
      <c r="K21" s="230"/>
      <c r="L21" s="230"/>
      <c r="M21" s="233" t="s">
        <v>281</v>
      </c>
      <c r="N21" s="234"/>
      <c r="O21" s="229"/>
      <c r="P21" s="230"/>
      <c r="Q21" s="230"/>
      <c r="R21" s="233" t="s">
        <v>281</v>
      </c>
      <c r="S21" s="234"/>
      <c r="T21" s="229">
        <f t="shared" si="0"/>
        <v>0</v>
      </c>
      <c r="U21" s="230"/>
      <c r="V21" s="114" t="s">
        <v>281</v>
      </c>
      <c r="Y21" s="105"/>
      <c r="Z21" s="99"/>
      <c r="AA21" s="99"/>
      <c r="AB21" s="99"/>
      <c r="AC21" s="106"/>
      <c r="AD21" s="99"/>
      <c r="AE21" s="99"/>
      <c r="AF21" s="99"/>
      <c r="AG21" s="99"/>
      <c r="AH21" s="99"/>
      <c r="AI21" s="99"/>
      <c r="AJ21" s="106"/>
    </row>
    <row r="22" spans="1:36" ht="28.5" customHeight="1">
      <c r="A22" s="231" t="s">
        <v>286</v>
      </c>
      <c r="B22" s="231"/>
      <c r="C22" s="231"/>
      <c r="D22" s="232" t="s">
        <v>287</v>
      </c>
      <c r="E22" s="232"/>
      <c r="F22" s="232"/>
      <c r="G22" s="232"/>
      <c r="H22" s="232"/>
      <c r="I22" s="232"/>
      <c r="J22" s="229"/>
      <c r="K22" s="230"/>
      <c r="L22" s="230"/>
      <c r="M22" s="233" t="s">
        <v>281</v>
      </c>
      <c r="N22" s="234"/>
      <c r="O22" s="229"/>
      <c r="P22" s="230"/>
      <c r="Q22" s="230"/>
      <c r="R22" s="233" t="s">
        <v>281</v>
      </c>
      <c r="S22" s="234"/>
      <c r="T22" s="229">
        <f t="shared" si="0"/>
        <v>0</v>
      </c>
      <c r="U22" s="230"/>
      <c r="V22" s="114" t="s">
        <v>281</v>
      </c>
      <c r="Y22" s="105" t="s">
        <v>288</v>
      </c>
      <c r="Z22" s="99"/>
      <c r="AA22" s="99"/>
      <c r="AB22" s="99"/>
      <c r="AC22" s="106"/>
      <c r="AD22" s="99"/>
      <c r="AE22" s="99"/>
      <c r="AF22" s="99"/>
      <c r="AG22" s="99"/>
      <c r="AH22" s="99"/>
      <c r="AI22" s="99"/>
      <c r="AJ22" s="106"/>
    </row>
    <row r="23" spans="1:36" ht="28.5" customHeight="1">
      <c r="A23" s="231" t="s">
        <v>289</v>
      </c>
      <c r="B23" s="231"/>
      <c r="C23" s="231"/>
      <c r="D23" s="232" t="s">
        <v>290</v>
      </c>
      <c r="E23" s="232"/>
      <c r="F23" s="232"/>
      <c r="G23" s="232"/>
      <c r="H23" s="232"/>
      <c r="I23" s="232"/>
      <c r="J23" s="229"/>
      <c r="K23" s="230"/>
      <c r="L23" s="230"/>
      <c r="M23" s="233" t="s">
        <v>281</v>
      </c>
      <c r="N23" s="234"/>
      <c r="O23" s="229"/>
      <c r="P23" s="230"/>
      <c r="Q23" s="230"/>
      <c r="R23" s="233" t="s">
        <v>281</v>
      </c>
      <c r="S23" s="234"/>
      <c r="T23" s="229">
        <f t="shared" si="0"/>
        <v>0</v>
      </c>
      <c r="U23" s="230"/>
      <c r="V23" s="114" t="s">
        <v>281</v>
      </c>
      <c r="Y23" s="105"/>
      <c r="Z23" s="99"/>
      <c r="AA23" s="99"/>
      <c r="AB23" s="99"/>
      <c r="AC23" s="106"/>
      <c r="AD23" s="99"/>
      <c r="AE23" s="99"/>
      <c r="AF23" s="99"/>
      <c r="AG23" s="99"/>
      <c r="AH23" s="99"/>
      <c r="AI23" s="99"/>
      <c r="AJ23" s="106"/>
    </row>
    <row r="24" spans="1:36" ht="28.5" customHeight="1">
      <c r="A24" s="231" t="s">
        <v>291</v>
      </c>
      <c r="B24" s="231"/>
      <c r="C24" s="231"/>
      <c r="D24" s="232" t="s">
        <v>292</v>
      </c>
      <c r="E24" s="232"/>
      <c r="F24" s="232"/>
      <c r="G24" s="232"/>
      <c r="H24" s="232"/>
      <c r="I24" s="232"/>
      <c r="J24" s="229"/>
      <c r="K24" s="230"/>
      <c r="L24" s="230"/>
      <c r="M24" s="233" t="s">
        <v>281</v>
      </c>
      <c r="N24" s="234"/>
      <c r="O24" s="229"/>
      <c r="P24" s="230"/>
      <c r="Q24" s="230"/>
      <c r="R24" s="233" t="s">
        <v>281</v>
      </c>
      <c r="S24" s="234"/>
      <c r="T24" s="229">
        <f t="shared" si="0"/>
        <v>0</v>
      </c>
      <c r="U24" s="230"/>
      <c r="V24" s="114" t="s">
        <v>281</v>
      </c>
      <c r="Y24" s="105"/>
      <c r="Z24" s="99"/>
      <c r="AA24" s="99"/>
      <c r="AB24" s="99"/>
      <c r="AC24" s="106"/>
      <c r="AD24" s="99"/>
      <c r="AE24" s="99"/>
      <c r="AF24" s="99"/>
      <c r="AG24" s="99"/>
      <c r="AH24" s="99"/>
      <c r="AI24" s="99"/>
      <c r="AJ24" s="106"/>
    </row>
    <row r="25" spans="1:36" ht="28.5" customHeight="1" thickBot="1">
      <c r="T25" s="115"/>
      <c r="U25" s="116"/>
      <c r="Y25" s="105"/>
      <c r="Z25" s="99"/>
      <c r="AA25" s="99"/>
      <c r="AB25" s="99"/>
      <c r="AC25" s="106"/>
      <c r="AD25" s="99"/>
      <c r="AE25" s="99"/>
      <c r="AF25" s="99"/>
      <c r="AG25" s="99"/>
      <c r="AH25" s="99"/>
      <c r="AI25" s="99"/>
      <c r="AJ25" s="106"/>
    </row>
    <row r="26" spans="1:36" ht="28.5" customHeight="1" thickBot="1">
      <c r="O26" s="107" t="s">
        <v>293</v>
      </c>
      <c r="T26" s="221">
        <f>SUM(T19:U25)</f>
        <v>0</v>
      </c>
      <c r="U26" s="222"/>
      <c r="V26" s="109" t="s">
        <v>260</v>
      </c>
      <c r="Y26" s="117"/>
      <c r="Z26" s="118"/>
      <c r="AA26" s="118"/>
      <c r="AB26" s="118"/>
      <c r="AC26" s="119"/>
      <c r="AD26" s="118"/>
      <c r="AE26" s="118"/>
      <c r="AF26" s="118"/>
      <c r="AG26" s="118"/>
      <c r="AH26" s="118"/>
      <c r="AI26" s="118"/>
      <c r="AJ26" s="119"/>
    </row>
    <row r="27" spans="1:36" ht="28.5" customHeight="1" thickBot="1">
      <c r="Y27" s="105" t="s">
        <v>294</v>
      </c>
      <c r="Z27" s="223">
        <f>SUM(Y7:AC26)</f>
        <v>0</v>
      </c>
      <c r="AA27" s="223"/>
      <c r="AB27" s="223"/>
      <c r="AC27" s="224"/>
      <c r="AD27" s="99" t="s">
        <v>295</v>
      </c>
      <c r="AE27" s="99"/>
      <c r="AF27" s="99"/>
      <c r="AG27" s="223">
        <f>SUM(AD8:AJ26)</f>
        <v>0</v>
      </c>
      <c r="AH27" s="223"/>
      <c r="AI27" s="223"/>
      <c r="AJ27" s="224"/>
    </row>
    <row r="28" spans="1:36" ht="28.5" customHeight="1" thickBot="1">
      <c r="J28" s="107" t="s">
        <v>296</v>
      </c>
      <c r="T28" s="221">
        <f>+U16-T26</f>
        <v>0</v>
      </c>
      <c r="U28" s="222"/>
      <c r="V28" s="109" t="s">
        <v>260</v>
      </c>
      <c r="Y28" s="117"/>
      <c r="Z28" s="225"/>
      <c r="AA28" s="225"/>
      <c r="AB28" s="225"/>
      <c r="AC28" s="226"/>
      <c r="AD28" s="118" t="s">
        <v>297</v>
      </c>
      <c r="AE28" s="118"/>
      <c r="AF28" s="118"/>
      <c r="AG28" s="227">
        <f>SUM(AD9:AJ26)</f>
        <v>0</v>
      </c>
      <c r="AH28" s="227"/>
      <c r="AI28" s="227"/>
      <c r="AJ28" s="228"/>
    </row>
  </sheetData>
  <mergeCells count="65">
    <mergeCell ref="T18:V18"/>
    <mergeCell ref="AD7:AJ7"/>
    <mergeCell ref="A13:C13"/>
    <mergeCell ref="G13:H13"/>
    <mergeCell ref="L13:M13"/>
    <mergeCell ref="Q13:R13"/>
    <mergeCell ref="U13:V13"/>
    <mergeCell ref="A7:C7"/>
    <mergeCell ref="G7:H7"/>
    <mergeCell ref="L7:M7"/>
    <mergeCell ref="Q7:R7"/>
    <mergeCell ref="U7:V7"/>
    <mergeCell ref="Y7:AC7"/>
    <mergeCell ref="A14:B14"/>
    <mergeCell ref="A18:C18"/>
    <mergeCell ref="D18:I18"/>
    <mergeCell ref="J18:N18"/>
    <mergeCell ref="O18:S18"/>
    <mergeCell ref="T19:U19"/>
    <mergeCell ref="A20:C20"/>
    <mergeCell ref="D20:I20"/>
    <mergeCell ref="J20:L20"/>
    <mergeCell ref="M20:N20"/>
    <mergeCell ref="O20:Q20"/>
    <mergeCell ref="R20:S20"/>
    <mergeCell ref="T20:U20"/>
    <mergeCell ref="A19:C19"/>
    <mergeCell ref="D19:I19"/>
    <mergeCell ref="J19:L19"/>
    <mergeCell ref="M19:N19"/>
    <mergeCell ref="O19:Q19"/>
    <mergeCell ref="R19:S19"/>
    <mergeCell ref="T21:U21"/>
    <mergeCell ref="A22:C22"/>
    <mergeCell ref="D22:I22"/>
    <mergeCell ref="J22:L22"/>
    <mergeCell ref="M22:N22"/>
    <mergeCell ref="O22:Q22"/>
    <mergeCell ref="R22:S22"/>
    <mergeCell ref="T22:U22"/>
    <mergeCell ref="A21:C21"/>
    <mergeCell ref="D21:I21"/>
    <mergeCell ref="J21:L21"/>
    <mergeCell ref="M21:N21"/>
    <mergeCell ref="O21:Q21"/>
    <mergeCell ref="R21:S21"/>
    <mergeCell ref="T23:U23"/>
    <mergeCell ref="A24:C24"/>
    <mergeCell ref="D24:I24"/>
    <mergeCell ref="J24:L24"/>
    <mergeCell ref="M24:N24"/>
    <mergeCell ref="O24:Q24"/>
    <mergeCell ref="R24:S24"/>
    <mergeCell ref="T24:U24"/>
    <mergeCell ref="A23:C23"/>
    <mergeCell ref="D23:I23"/>
    <mergeCell ref="J23:L23"/>
    <mergeCell ref="M23:N23"/>
    <mergeCell ref="O23:Q23"/>
    <mergeCell ref="R23:S23"/>
    <mergeCell ref="T26:U26"/>
    <mergeCell ref="Z27:AC28"/>
    <mergeCell ref="AG27:AJ27"/>
    <mergeCell ref="T28:U28"/>
    <mergeCell ref="AG28:AJ28"/>
  </mergeCells>
  <phoneticPr fontId="8"/>
  <pageMargins left="0.25" right="0.25" top="0.75" bottom="0.75" header="0.3" footer="0.3"/>
  <pageSetup paperSize="9" scale="97" orientation="portrait" r:id="rId1"/>
  <colBreaks count="1" manualBreakCount="1">
    <brk id="24" max="28" man="1"/>
  </col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7AFBE9-8D1D-4E7C-9735-B1E498821727}">
  <dimension ref="A1:K23"/>
  <sheetViews>
    <sheetView view="pageBreakPreview" zoomScale="60" zoomScaleNormal="100" workbookViewId="0">
      <selection activeCell="A10" sqref="A10:A19"/>
    </sheetView>
  </sheetViews>
  <sheetFormatPr defaultColWidth="9" defaultRowHeight="13.5"/>
  <cols>
    <col min="1" max="1" width="21.375" style="94" customWidth="1"/>
    <col min="2" max="2" width="15.875" style="94" customWidth="1"/>
    <col min="3" max="3" width="5.375" style="94" customWidth="1"/>
    <col min="4" max="4" width="5.5" style="94" customWidth="1"/>
    <col min="5" max="5" width="21.375" style="94" customWidth="1"/>
    <col min="6" max="6" width="15.875" style="94" customWidth="1"/>
    <col min="7" max="7" width="5.375" style="94" customWidth="1"/>
    <col min="8" max="8" width="5.5" style="94" customWidth="1"/>
    <col min="9" max="9" width="21.375" style="94" customWidth="1"/>
    <col min="10" max="10" width="15.875" style="94" customWidth="1"/>
    <col min="11" max="11" width="5.375" style="94" customWidth="1"/>
    <col min="12" max="16384" width="9" style="94"/>
  </cols>
  <sheetData>
    <row r="1" spans="1:11" ht="18.75">
      <c r="A1" s="93" t="s">
        <v>298</v>
      </c>
      <c r="E1" s="94" t="s">
        <v>299</v>
      </c>
      <c r="G1" s="96"/>
    </row>
    <row r="3" spans="1:11">
      <c r="A3" s="94" t="s">
        <v>300</v>
      </c>
    </row>
    <row r="4" spans="1:11">
      <c r="A4" s="94" t="s">
        <v>301</v>
      </c>
    </row>
    <row r="5" spans="1:11">
      <c r="A5" s="94" t="s">
        <v>302</v>
      </c>
    </row>
    <row r="7" spans="1:11">
      <c r="F7" s="242" t="s">
        <v>303</v>
      </c>
      <c r="G7" s="243"/>
    </row>
    <row r="9" spans="1:11" ht="18.75">
      <c r="A9" s="244" t="s">
        <v>304</v>
      </c>
      <c r="B9" s="245"/>
      <c r="C9" s="246"/>
      <c r="E9" s="247" t="s">
        <v>305</v>
      </c>
      <c r="F9" s="248"/>
      <c r="G9" s="249"/>
      <c r="I9" s="250" t="s">
        <v>306</v>
      </c>
      <c r="J9" s="251"/>
      <c r="K9" s="251"/>
    </row>
    <row r="10" spans="1:11" ht="24">
      <c r="A10" s="120" t="s">
        <v>307</v>
      </c>
      <c r="B10" s="121"/>
      <c r="C10" s="122" t="s">
        <v>260</v>
      </c>
      <c r="D10" s="95"/>
      <c r="E10" s="123" t="s">
        <v>308</v>
      </c>
      <c r="F10" s="124"/>
      <c r="G10" s="125" t="s">
        <v>260</v>
      </c>
      <c r="I10" s="126"/>
      <c r="J10" s="127"/>
      <c r="K10" s="125" t="s">
        <v>260</v>
      </c>
    </row>
    <row r="11" spans="1:11" ht="24">
      <c r="A11" s="120" t="s">
        <v>309</v>
      </c>
      <c r="B11" s="121"/>
      <c r="C11" s="122" t="s">
        <v>260</v>
      </c>
      <c r="D11" s="95"/>
      <c r="E11" s="123" t="s">
        <v>310</v>
      </c>
      <c r="F11" s="124"/>
      <c r="G11" s="125" t="s">
        <v>260</v>
      </c>
      <c r="I11" s="126"/>
      <c r="J11" s="127"/>
      <c r="K11" s="125" t="s">
        <v>260</v>
      </c>
    </row>
    <row r="12" spans="1:11" ht="24">
      <c r="A12" s="120" t="s">
        <v>311</v>
      </c>
      <c r="B12" s="121"/>
      <c r="C12" s="122" t="s">
        <v>260</v>
      </c>
      <c r="D12" s="95"/>
      <c r="E12" s="123" t="s">
        <v>312</v>
      </c>
      <c r="F12" s="124"/>
      <c r="G12" s="125" t="s">
        <v>260</v>
      </c>
      <c r="I12" s="126"/>
      <c r="J12" s="127"/>
      <c r="K12" s="125" t="s">
        <v>260</v>
      </c>
    </row>
    <row r="13" spans="1:11" ht="24">
      <c r="A13" s="120" t="s">
        <v>313</v>
      </c>
      <c r="B13" s="121"/>
      <c r="C13" s="122" t="s">
        <v>260</v>
      </c>
      <c r="D13" s="95"/>
      <c r="E13" s="128" t="s">
        <v>314</v>
      </c>
      <c r="F13" s="124"/>
      <c r="G13" s="125" t="s">
        <v>260</v>
      </c>
      <c r="I13" s="129"/>
      <c r="J13" s="127"/>
      <c r="K13" s="125" t="s">
        <v>260</v>
      </c>
    </row>
    <row r="14" spans="1:11" ht="24">
      <c r="A14" s="120" t="s">
        <v>315</v>
      </c>
      <c r="B14" s="121"/>
      <c r="C14" s="122" t="s">
        <v>260</v>
      </c>
      <c r="D14" s="95"/>
      <c r="E14" s="123" t="s">
        <v>84</v>
      </c>
      <c r="F14" s="124"/>
      <c r="G14" s="125" t="s">
        <v>260</v>
      </c>
      <c r="I14" s="126"/>
      <c r="J14" s="127"/>
      <c r="K14" s="125" t="s">
        <v>260</v>
      </c>
    </row>
    <row r="15" spans="1:11" ht="24">
      <c r="A15" s="120" t="s">
        <v>316</v>
      </c>
      <c r="B15" s="121"/>
      <c r="C15" s="122" t="s">
        <v>260</v>
      </c>
      <c r="D15" s="95"/>
      <c r="E15" s="123" t="s">
        <v>317</v>
      </c>
      <c r="F15" s="124"/>
      <c r="G15" s="125" t="s">
        <v>260</v>
      </c>
      <c r="I15" s="126"/>
      <c r="J15" s="127"/>
      <c r="K15" s="125" t="s">
        <v>260</v>
      </c>
    </row>
    <row r="16" spans="1:11" ht="24">
      <c r="A16" s="120" t="s">
        <v>318</v>
      </c>
      <c r="B16" s="121"/>
      <c r="C16" s="122" t="s">
        <v>260</v>
      </c>
      <c r="D16" s="95"/>
      <c r="E16" s="123" t="s">
        <v>319</v>
      </c>
      <c r="F16" s="124"/>
      <c r="G16" s="125" t="s">
        <v>260</v>
      </c>
      <c r="I16" s="126"/>
      <c r="J16" s="127"/>
      <c r="K16" s="125" t="s">
        <v>260</v>
      </c>
    </row>
    <row r="17" spans="1:11" ht="24">
      <c r="A17" s="130" t="s">
        <v>320</v>
      </c>
      <c r="B17" s="121"/>
      <c r="C17" s="122" t="s">
        <v>260</v>
      </c>
      <c r="D17" s="95"/>
      <c r="E17" s="123"/>
      <c r="F17" s="124"/>
      <c r="G17" s="125" t="s">
        <v>260</v>
      </c>
      <c r="I17" s="126"/>
      <c r="J17" s="127"/>
      <c r="K17" s="125" t="s">
        <v>260</v>
      </c>
    </row>
    <row r="18" spans="1:11" ht="27">
      <c r="A18" s="131" t="s">
        <v>321</v>
      </c>
      <c r="B18" s="121"/>
      <c r="C18" s="122" t="s">
        <v>260</v>
      </c>
      <c r="D18" s="95"/>
      <c r="E18" s="128"/>
      <c r="F18" s="124"/>
      <c r="G18" s="125" t="s">
        <v>260</v>
      </c>
      <c r="I18" s="129"/>
      <c r="J18" s="127"/>
      <c r="K18" s="125" t="s">
        <v>260</v>
      </c>
    </row>
    <row r="19" spans="1:11" ht="24">
      <c r="A19" s="132" t="s">
        <v>84</v>
      </c>
      <c r="B19" s="133"/>
      <c r="C19" s="134" t="s">
        <v>260</v>
      </c>
      <c r="D19" s="95"/>
      <c r="E19" s="123"/>
      <c r="F19" s="124"/>
      <c r="G19" s="125" t="s">
        <v>260</v>
      </c>
      <c r="I19" s="126"/>
      <c r="J19" s="127"/>
      <c r="K19" s="125" t="s">
        <v>260</v>
      </c>
    </row>
    <row r="20" spans="1:11" ht="14.25" thickBot="1">
      <c r="A20" s="135"/>
      <c r="E20" s="135"/>
    </row>
    <row r="21" spans="1:11" ht="24.75" thickBot="1">
      <c r="A21" s="136" t="s">
        <v>322</v>
      </c>
      <c r="B21" s="137">
        <f>SUM(B10:B19)</f>
        <v>0</v>
      </c>
      <c r="C21" s="138" t="s">
        <v>260</v>
      </c>
      <c r="E21" s="136" t="s">
        <v>323</v>
      </c>
      <c r="F21" s="137">
        <f>SUM(F10:F14)</f>
        <v>0</v>
      </c>
      <c r="G21" s="138" t="s">
        <v>260</v>
      </c>
      <c r="I21" s="136" t="s">
        <v>306</v>
      </c>
      <c r="J21" s="137">
        <f>B21-F21</f>
        <v>0</v>
      </c>
      <c r="K21" s="138" t="s">
        <v>260</v>
      </c>
    </row>
    <row r="22" spans="1:11" ht="14.25" thickBot="1">
      <c r="A22" s="139"/>
    </row>
    <row r="23" spans="1:11" ht="24.75" thickBot="1">
      <c r="B23" s="140" t="s">
        <v>324</v>
      </c>
      <c r="C23" s="141"/>
      <c r="F23" s="137">
        <f>+B21-F21</f>
        <v>0</v>
      </c>
      <c r="G23" s="138" t="s">
        <v>260</v>
      </c>
      <c r="H23" s="94" t="s">
        <v>325</v>
      </c>
    </row>
  </sheetData>
  <mergeCells count="4">
    <mergeCell ref="F7:G7"/>
    <mergeCell ref="A9:C9"/>
    <mergeCell ref="E9:G9"/>
    <mergeCell ref="I9:K9"/>
  </mergeCells>
  <phoneticPr fontId="8"/>
  <pageMargins left="0.25" right="0.25" top="0.75" bottom="0.75" header="0.3" footer="0.3"/>
  <pageSetup paperSize="9"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30B7B-8219-462D-9637-BA80BEBFD483}">
  <dimension ref="A1:G32"/>
  <sheetViews>
    <sheetView view="pageBreakPreview" topLeftCell="A13" zoomScale="60" zoomScaleNormal="100" workbookViewId="0">
      <selection activeCell="J24" sqref="J24"/>
    </sheetView>
  </sheetViews>
  <sheetFormatPr defaultRowHeight="13.5"/>
  <cols>
    <col min="1" max="2" width="16.25" customWidth="1"/>
    <col min="3" max="7" width="10.125" customWidth="1"/>
  </cols>
  <sheetData>
    <row r="1" spans="1:7" s="3" customFormat="1" ht="33">
      <c r="A1" s="55" t="s">
        <v>110</v>
      </c>
    </row>
    <row r="2" spans="1:7" s="3" customFormat="1" ht="19.5" thickBot="1"/>
    <row r="3" spans="1:7" s="3" customFormat="1" ht="32.25" customHeight="1">
      <c r="A3" s="201" t="s">
        <v>112</v>
      </c>
      <c r="B3" s="166"/>
      <c r="C3" s="197"/>
      <c r="D3" s="198"/>
      <c r="E3" s="195" t="s">
        <v>113</v>
      </c>
    </row>
    <row r="4" spans="1:7" s="3" customFormat="1" ht="32.25" customHeight="1" thickBot="1">
      <c r="A4" s="202"/>
      <c r="B4" s="203"/>
      <c r="C4" s="199"/>
      <c r="D4" s="200"/>
      <c r="E4" s="196"/>
    </row>
    <row r="5" spans="1:7" s="3" customFormat="1" ht="19.5" thickBot="1"/>
    <row r="6" spans="1:7" s="3" customFormat="1" ht="32.25" customHeight="1">
      <c r="A6" s="181" t="s">
        <v>114</v>
      </c>
      <c r="B6" s="182"/>
      <c r="C6" s="189"/>
      <c r="D6" s="190"/>
      <c r="E6" s="195" t="s">
        <v>115</v>
      </c>
    </row>
    <row r="7" spans="1:7" s="3" customFormat="1" ht="32.25" customHeight="1" thickBot="1">
      <c r="A7" s="183"/>
      <c r="B7" s="184"/>
      <c r="C7" s="191"/>
      <c r="D7" s="192"/>
      <c r="E7" s="196"/>
    </row>
    <row r="8" spans="1:7" s="3" customFormat="1" ht="19.5" thickBot="1">
      <c r="A8" s="60"/>
      <c r="B8" s="60"/>
      <c r="C8" s="60"/>
      <c r="D8" s="60"/>
      <c r="E8" s="61"/>
    </row>
    <row r="9" spans="1:7" s="3" customFormat="1" ht="32.25" customHeight="1">
      <c r="A9" s="181" t="s">
        <v>120</v>
      </c>
      <c r="B9" s="182"/>
      <c r="C9" s="189"/>
      <c r="D9" s="190"/>
      <c r="E9" s="195" t="s">
        <v>121</v>
      </c>
    </row>
    <row r="10" spans="1:7" s="3" customFormat="1" ht="32.25" customHeight="1" thickBot="1">
      <c r="A10" s="183"/>
      <c r="B10" s="184"/>
      <c r="C10" s="191"/>
      <c r="D10" s="192"/>
      <c r="E10" s="196"/>
    </row>
    <row r="11" spans="1:7" s="3" customFormat="1" ht="19.5" thickBot="1"/>
    <row r="12" spans="1:7" s="3" customFormat="1" ht="32.25" customHeight="1">
      <c r="A12" s="181" t="s">
        <v>116</v>
      </c>
      <c r="B12" s="182"/>
      <c r="C12" s="197"/>
      <c r="D12" s="198"/>
      <c r="E12" s="193" t="s">
        <v>117</v>
      </c>
    </row>
    <row r="13" spans="1:7" s="3" customFormat="1" ht="32.25" customHeight="1" thickBot="1">
      <c r="A13" s="183"/>
      <c r="B13" s="184"/>
      <c r="C13" s="199"/>
      <c r="D13" s="200"/>
      <c r="E13" s="194"/>
    </row>
    <row r="14" spans="1:7" s="3" customFormat="1" ht="19.5" thickBot="1"/>
    <row r="15" spans="1:7" s="3" customFormat="1" ht="32.25" customHeight="1">
      <c r="A15" s="168" t="s">
        <v>123</v>
      </c>
      <c r="B15" s="175">
        <f>C3*10000+C6*12*C9</f>
        <v>0</v>
      </c>
      <c r="C15" s="168" t="s">
        <v>124</v>
      </c>
      <c r="D15" s="177"/>
      <c r="E15" s="178"/>
      <c r="F15" s="168" t="s">
        <v>125</v>
      </c>
      <c r="G15" s="170" t="e">
        <f>D15/B15</f>
        <v>#DIV/0!</v>
      </c>
    </row>
    <row r="16" spans="1:7" s="3" customFormat="1" ht="32.25" customHeight="1" thickBot="1">
      <c r="A16" s="169"/>
      <c r="B16" s="176"/>
      <c r="C16" s="169"/>
      <c r="D16" s="179"/>
      <c r="E16" s="180"/>
      <c r="F16" s="169"/>
      <c r="G16" s="171"/>
    </row>
    <row r="17" spans="1:7" s="3" customFormat="1" ht="19.5" thickBot="1">
      <c r="D17" s="62" t="s">
        <v>126</v>
      </c>
    </row>
    <row r="18" spans="1:7" s="3" customFormat="1" ht="32.25" customHeight="1">
      <c r="A18" s="181" t="s">
        <v>118</v>
      </c>
      <c r="B18" s="182"/>
      <c r="C18" s="189"/>
      <c r="D18" s="190"/>
      <c r="E18" s="193" t="s">
        <v>119</v>
      </c>
    </row>
    <row r="19" spans="1:7" s="3" customFormat="1" ht="32.25" customHeight="1" thickBot="1">
      <c r="A19" s="183"/>
      <c r="B19" s="184"/>
      <c r="C19" s="191"/>
      <c r="D19" s="192"/>
      <c r="E19" s="194"/>
    </row>
    <row r="20" spans="1:7" s="3" customFormat="1" ht="19.5" thickBot="1"/>
    <row r="21" spans="1:7" s="3" customFormat="1" ht="32.25" customHeight="1">
      <c r="A21" s="181" t="s">
        <v>118</v>
      </c>
      <c r="B21" s="182"/>
      <c r="C21" s="185"/>
      <c r="D21" s="186"/>
      <c r="E21" s="193" t="s">
        <v>119</v>
      </c>
    </row>
    <row r="22" spans="1:7" s="3" customFormat="1" ht="32.25" customHeight="1" thickBot="1">
      <c r="A22" s="183"/>
      <c r="B22" s="184"/>
      <c r="C22" s="187"/>
      <c r="D22" s="188"/>
      <c r="E22" s="194"/>
    </row>
    <row r="23" spans="1:7" s="3" customFormat="1" ht="19.5" thickBot="1"/>
    <row r="24" spans="1:7" s="3" customFormat="1" ht="32.25" customHeight="1">
      <c r="A24" s="181" t="s">
        <v>122</v>
      </c>
      <c r="B24" s="182"/>
      <c r="C24" s="185">
        <f>C21*12*30</f>
        <v>0</v>
      </c>
      <c r="D24" s="186"/>
      <c r="E24" s="178" t="s">
        <v>102</v>
      </c>
    </row>
    <row r="25" spans="1:7" s="3" customFormat="1" ht="32.25" customHeight="1" thickBot="1">
      <c r="A25" s="183"/>
      <c r="B25" s="184"/>
      <c r="C25" s="187"/>
      <c r="D25" s="188"/>
      <c r="E25" s="180"/>
    </row>
    <row r="27" spans="1:7" ht="23.25">
      <c r="A27" s="335" t="s">
        <v>398</v>
      </c>
    </row>
    <row r="28" spans="1:7">
      <c r="A28" s="336"/>
      <c r="B28" s="337"/>
      <c r="C28" s="337"/>
      <c r="D28" s="337"/>
      <c r="E28" s="337"/>
      <c r="F28" s="337"/>
      <c r="G28" s="338"/>
    </row>
    <row r="29" spans="1:7">
      <c r="A29" s="339"/>
      <c r="B29" s="340"/>
      <c r="C29" s="340"/>
      <c r="D29" s="340"/>
      <c r="E29" s="340"/>
      <c r="F29" s="340"/>
      <c r="G29" s="341"/>
    </row>
    <row r="30" spans="1:7">
      <c r="A30" s="339"/>
      <c r="B30" s="340"/>
      <c r="C30" s="340"/>
      <c r="D30" s="340"/>
      <c r="E30" s="340"/>
      <c r="F30" s="340"/>
      <c r="G30" s="341"/>
    </row>
    <row r="31" spans="1:7">
      <c r="A31" s="339"/>
      <c r="B31" s="340"/>
      <c r="C31" s="340"/>
      <c r="D31" s="340"/>
      <c r="E31" s="340"/>
      <c r="F31" s="340"/>
      <c r="G31" s="341"/>
    </row>
    <row r="32" spans="1:7">
      <c r="A32" s="342"/>
      <c r="B32" s="343"/>
      <c r="C32" s="343"/>
      <c r="D32" s="343"/>
      <c r="E32" s="343"/>
      <c r="F32" s="343"/>
      <c r="G32" s="344"/>
    </row>
  </sheetData>
  <mergeCells count="27">
    <mergeCell ref="A24:B25"/>
    <mergeCell ref="C24:D25"/>
    <mergeCell ref="E24:E25"/>
    <mergeCell ref="A18:B19"/>
    <mergeCell ref="C18:D19"/>
    <mergeCell ref="E18:E19"/>
    <mergeCell ref="A21:B22"/>
    <mergeCell ref="C21:D22"/>
    <mergeCell ref="E21:E22"/>
    <mergeCell ref="A15:A16"/>
    <mergeCell ref="B15:B16"/>
    <mergeCell ref="C15:C16"/>
    <mergeCell ref="D15:E16"/>
    <mergeCell ref="F15:F16"/>
    <mergeCell ref="G15:G16"/>
    <mergeCell ref="A9:B10"/>
    <mergeCell ref="C9:D10"/>
    <mergeCell ref="E9:E10"/>
    <mergeCell ref="A12:B13"/>
    <mergeCell ref="C12:D13"/>
    <mergeCell ref="E12:E13"/>
    <mergeCell ref="A3:B4"/>
    <mergeCell ref="C3:D4"/>
    <mergeCell ref="E3:E4"/>
    <mergeCell ref="A6:B7"/>
    <mergeCell ref="C6:D7"/>
    <mergeCell ref="E6:E7"/>
  </mergeCells>
  <phoneticPr fontId="8"/>
  <hyperlinks>
    <hyperlink ref="D17" r:id="rId1" xr:uid="{5E29C53D-BCFD-4EA2-B616-981267F2D09D}"/>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896231-229E-4EA0-BCCA-500ECD087BAF}">
  <dimension ref="A1:N28"/>
  <sheetViews>
    <sheetView view="pageBreakPreview" zoomScale="60" zoomScaleNormal="100" workbookViewId="0">
      <selection activeCell="I10" sqref="I10"/>
    </sheetView>
  </sheetViews>
  <sheetFormatPr defaultRowHeight="13.5"/>
  <cols>
    <col min="1" max="1" width="6.625" style="92" customWidth="1"/>
    <col min="2" max="2" width="34.75" style="92" customWidth="1"/>
    <col min="3" max="7" width="8.75" style="92" customWidth="1"/>
    <col min="8" max="8" width="6.625" style="92" customWidth="1"/>
    <col min="9" max="9" width="34.75" style="92" customWidth="1"/>
    <col min="10" max="14" width="8.75" style="92" customWidth="1"/>
    <col min="15" max="16384" width="9" style="92"/>
  </cols>
  <sheetData>
    <row r="1" spans="1:14" ht="27" customHeight="1" thickBot="1">
      <c r="A1" s="92" t="s">
        <v>359</v>
      </c>
      <c r="C1" s="282">
        <v>1</v>
      </c>
      <c r="D1" s="282">
        <v>2</v>
      </c>
      <c r="E1" s="282">
        <v>3</v>
      </c>
      <c r="F1" s="282">
        <v>4</v>
      </c>
      <c r="G1" s="282">
        <v>5</v>
      </c>
      <c r="H1" s="92" t="s">
        <v>360</v>
      </c>
      <c r="J1" s="282">
        <v>1</v>
      </c>
      <c r="K1" s="282">
        <v>2</v>
      </c>
      <c r="L1" s="282">
        <v>3</v>
      </c>
      <c r="M1" s="282">
        <v>4</v>
      </c>
      <c r="N1" s="282">
        <v>5</v>
      </c>
    </row>
    <row r="2" spans="1:14" ht="29.25" customHeight="1">
      <c r="A2" s="274" t="s">
        <v>211</v>
      </c>
      <c r="B2" s="275" t="s">
        <v>212</v>
      </c>
      <c r="C2" s="275"/>
      <c r="D2" s="275"/>
      <c r="E2" s="275"/>
      <c r="F2" s="275"/>
      <c r="G2" s="276"/>
      <c r="H2" s="274" t="s">
        <v>211</v>
      </c>
      <c r="I2" s="275" t="s">
        <v>212</v>
      </c>
      <c r="J2" s="275"/>
      <c r="K2" s="275"/>
      <c r="L2" s="275"/>
      <c r="M2" s="275"/>
      <c r="N2" s="276"/>
    </row>
    <row r="3" spans="1:14" ht="29.25" customHeight="1">
      <c r="A3" s="277"/>
      <c r="B3" s="273" t="s">
        <v>213</v>
      </c>
      <c r="C3" s="273"/>
      <c r="D3" s="273"/>
      <c r="E3" s="273"/>
      <c r="F3" s="273"/>
      <c r="G3" s="278"/>
      <c r="H3" s="277"/>
      <c r="I3" s="273" t="s">
        <v>213</v>
      </c>
      <c r="J3" s="273"/>
      <c r="K3" s="273"/>
      <c r="L3" s="273"/>
      <c r="M3" s="273"/>
      <c r="N3" s="278"/>
    </row>
    <row r="4" spans="1:14" ht="29.25" customHeight="1">
      <c r="A4" s="277"/>
      <c r="B4" s="273" t="s">
        <v>214</v>
      </c>
      <c r="C4" s="273"/>
      <c r="D4" s="273"/>
      <c r="E4" s="273"/>
      <c r="F4" s="273"/>
      <c r="G4" s="278"/>
      <c r="H4" s="277"/>
      <c r="I4" s="273" t="s">
        <v>214</v>
      </c>
      <c r="J4" s="273"/>
      <c r="K4" s="273"/>
      <c r="L4" s="273"/>
      <c r="M4" s="273"/>
      <c r="N4" s="278"/>
    </row>
    <row r="5" spans="1:14" ht="29.25" customHeight="1">
      <c r="A5" s="277"/>
      <c r="B5" s="273" t="s">
        <v>215</v>
      </c>
      <c r="C5" s="273"/>
      <c r="D5" s="273"/>
      <c r="E5" s="273"/>
      <c r="F5" s="273"/>
      <c r="G5" s="278"/>
      <c r="H5" s="277"/>
      <c r="I5" s="273" t="s">
        <v>215</v>
      </c>
      <c r="J5" s="273"/>
      <c r="K5" s="273"/>
      <c r="L5" s="273"/>
      <c r="M5" s="273"/>
      <c r="N5" s="278"/>
    </row>
    <row r="6" spans="1:14" ht="29.25" customHeight="1">
      <c r="A6" s="277"/>
      <c r="B6" s="273" t="s">
        <v>216</v>
      </c>
      <c r="C6" s="273"/>
      <c r="D6" s="273"/>
      <c r="E6" s="273"/>
      <c r="F6" s="273"/>
      <c r="G6" s="278"/>
      <c r="H6" s="277"/>
      <c r="I6" s="273" t="s">
        <v>216</v>
      </c>
      <c r="J6" s="273"/>
      <c r="K6" s="273"/>
      <c r="L6" s="273"/>
      <c r="M6" s="273"/>
      <c r="N6" s="278"/>
    </row>
    <row r="7" spans="1:14" ht="29.25" customHeight="1">
      <c r="A7" s="277"/>
      <c r="B7" s="273" t="s">
        <v>217</v>
      </c>
      <c r="C7" s="273"/>
      <c r="D7" s="273"/>
      <c r="E7" s="273"/>
      <c r="F7" s="273"/>
      <c r="G7" s="278"/>
      <c r="H7" s="277"/>
      <c r="I7" s="273" t="s">
        <v>217</v>
      </c>
      <c r="J7" s="273"/>
      <c r="K7" s="273"/>
      <c r="L7" s="273"/>
      <c r="M7" s="273"/>
      <c r="N7" s="278"/>
    </row>
    <row r="8" spans="1:14" ht="29.25" customHeight="1">
      <c r="A8" s="277"/>
      <c r="B8" s="273" t="s">
        <v>218</v>
      </c>
      <c r="C8" s="273"/>
      <c r="D8" s="273"/>
      <c r="E8" s="273"/>
      <c r="F8" s="273"/>
      <c r="G8" s="278"/>
      <c r="H8" s="277"/>
      <c r="I8" s="273" t="s">
        <v>218</v>
      </c>
      <c r="J8" s="273"/>
      <c r="K8" s="273"/>
      <c r="L8" s="273"/>
      <c r="M8" s="273"/>
      <c r="N8" s="278"/>
    </row>
    <row r="9" spans="1:14" ht="29.25" customHeight="1">
      <c r="A9" s="277"/>
      <c r="B9" s="273" t="s">
        <v>219</v>
      </c>
      <c r="C9" s="273"/>
      <c r="D9" s="273"/>
      <c r="E9" s="273"/>
      <c r="F9" s="273"/>
      <c r="G9" s="278"/>
      <c r="H9" s="277"/>
      <c r="I9" s="273" t="s">
        <v>219</v>
      </c>
      <c r="J9" s="273"/>
      <c r="K9" s="273"/>
      <c r="L9" s="273"/>
      <c r="M9" s="273"/>
      <c r="N9" s="278"/>
    </row>
    <row r="10" spans="1:14" ht="29.25" customHeight="1">
      <c r="A10" s="277"/>
      <c r="B10" s="273" t="s">
        <v>220</v>
      </c>
      <c r="C10" s="273"/>
      <c r="D10" s="273"/>
      <c r="E10" s="273"/>
      <c r="F10" s="273"/>
      <c r="G10" s="278"/>
      <c r="H10" s="277"/>
      <c r="I10" s="273" t="s">
        <v>220</v>
      </c>
      <c r="J10" s="273"/>
      <c r="K10" s="273"/>
      <c r="L10" s="273"/>
      <c r="M10" s="273"/>
      <c r="N10" s="278"/>
    </row>
    <row r="11" spans="1:14" ht="29.25" customHeight="1" thickBot="1">
      <c r="A11" s="279"/>
      <c r="B11" s="280" t="s">
        <v>221</v>
      </c>
      <c r="C11" s="280"/>
      <c r="D11" s="280"/>
      <c r="E11" s="280"/>
      <c r="F11" s="280"/>
      <c r="G11" s="281"/>
      <c r="H11" s="279"/>
      <c r="I11" s="280" t="s">
        <v>221</v>
      </c>
      <c r="J11" s="280"/>
      <c r="K11" s="280"/>
      <c r="L11" s="280"/>
      <c r="M11" s="280"/>
      <c r="N11" s="281"/>
    </row>
    <row r="12" spans="1:14" ht="29.25" customHeight="1">
      <c r="A12" s="274" t="s">
        <v>222</v>
      </c>
      <c r="B12" s="275" t="s">
        <v>223</v>
      </c>
      <c r="C12" s="275"/>
      <c r="D12" s="275"/>
      <c r="E12" s="275"/>
      <c r="F12" s="275"/>
      <c r="G12" s="276"/>
      <c r="H12" s="274" t="s">
        <v>222</v>
      </c>
      <c r="I12" s="275" t="s">
        <v>223</v>
      </c>
      <c r="J12" s="275"/>
      <c r="K12" s="275"/>
      <c r="L12" s="275"/>
      <c r="M12" s="275"/>
      <c r="N12" s="276"/>
    </row>
    <row r="13" spans="1:14" ht="29.25" customHeight="1">
      <c r="A13" s="277"/>
      <c r="B13" s="273" t="s">
        <v>224</v>
      </c>
      <c r="C13" s="273"/>
      <c r="D13" s="273"/>
      <c r="E13" s="273"/>
      <c r="F13" s="273"/>
      <c r="G13" s="278"/>
      <c r="H13" s="277"/>
      <c r="I13" s="273" t="s">
        <v>224</v>
      </c>
      <c r="J13" s="273"/>
      <c r="K13" s="273"/>
      <c r="L13" s="273"/>
      <c r="M13" s="273"/>
      <c r="N13" s="278"/>
    </row>
    <row r="14" spans="1:14" ht="29.25" customHeight="1">
      <c r="A14" s="277"/>
      <c r="B14" s="273" t="s">
        <v>225</v>
      </c>
      <c r="C14" s="273"/>
      <c r="D14" s="273"/>
      <c r="E14" s="273"/>
      <c r="F14" s="273"/>
      <c r="G14" s="278"/>
      <c r="H14" s="277"/>
      <c r="I14" s="273" t="s">
        <v>225</v>
      </c>
      <c r="J14" s="273"/>
      <c r="K14" s="273"/>
      <c r="L14" s="273"/>
      <c r="M14" s="273"/>
      <c r="N14" s="278"/>
    </row>
    <row r="15" spans="1:14" ht="29.25" customHeight="1">
      <c r="A15" s="277"/>
      <c r="B15" s="273" t="s">
        <v>226</v>
      </c>
      <c r="C15" s="273"/>
      <c r="D15" s="273"/>
      <c r="E15" s="273"/>
      <c r="F15" s="273"/>
      <c r="G15" s="278"/>
      <c r="H15" s="277"/>
      <c r="I15" s="273" t="s">
        <v>226</v>
      </c>
      <c r="J15" s="273"/>
      <c r="K15" s="273"/>
      <c r="L15" s="273"/>
      <c r="M15" s="273"/>
      <c r="N15" s="278"/>
    </row>
    <row r="16" spans="1:14" ht="29.25" customHeight="1">
      <c r="A16" s="277"/>
      <c r="B16" s="273" t="s">
        <v>227</v>
      </c>
      <c r="C16" s="273"/>
      <c r="D16" s="273"/>
      <c r="E16" s="273"/>
      <c r="F16" s="273"/>
      <c r="G16" s="278"/>
      <c r="H16" s="277"/>
      <c r="I16" s="273" t="s">
        <v>227</v>
      </c>
      <c r="J16" s="273"/>
      <c r="K16" s="273"/>
      <c r="L16" s="273"/>
      <c r="M16" s="273"/>
      <c r="N16" s="278"/>
    </row>
    <row r="17" spans="1:14" ht="29.25" customHeight="1">
      <c r="A17" s="277"/>
      <c r="B17" s="273" t="s">
        <v>228</v>
      </c>
      <c r="C17" s="273"/>
      <c r="D17" s="273"/>
      <c r="E17" s="273"/>
      <c r="F17" s="273"/>
      <c r="G17" s="278"/>
      <c r="H17" s="277"/>
      <c r="I17" s="273" t="s">
        <v>228</v>
      </c>
      <c r="J17" s="273"/>
      <c r="K17" s="273"/>
      <c r="L17" s="273"/>
      <c r="M17" s="273"/>
      <c r="N17" s="278"/>
    </row>
    <row r="18" spans="1:14" ht="29.25" customHeight="1">
      <c r="A18" s="277"/>
      <c r="B18" s="273" t="s">
        <v>229</v>
      </c>
      <c r="C18" s="273"/>
      <c r="D18" s="273"/>
      <c r="E18" s="273"/>
      <c r="F18" s="273"/>
      <c r="G18" s="278"/>
      <c r="H18" s="277"/>
      <c r="I18" s="273" t="s">
        <v>229</v>
      </c>
      <c r="J18" s="273"/>
      <c r="K18" s="273"/>
      <c r="L18" s="273"/>
      <c r="M18" s="273"/>
      <c r="N18" s="278"/>
    </row>
    <row r="19" spans="1:14" ht="29.25" customHeight="1">
      <c r="A19" s="277"/>
      <c r="B19" s="273" t="s">
        <v>230</v>
      </c>
      <c r="C19" s="273"/>
      <c r="D19" s="273"/>
      <c r="E19" s="273"/>
      <c r="F19" s="273"/>
      <c r="G19" s="278"/>
      <c r="H19" s="277"/>
      <c r="I19" s="273" t="s">
        <v>230</v>
      </c>
      <c r="J19" s="273"/>
      <c r="K19" s="273"/>
      <c r="L19" s="273"/>
      <c r="M19" s="273"/>
      <c r="N19" s="278"/>
    </row>
    <row r="20" spans="1:14" ht="29.25" customHeight="1" thickBot="1">
      <c r="A20" s="279"/>
      <c r="B20" s="280" t="s">
        <v>231</v>
      </c>
      <c r="C20" s="280"/>
      <c r="D20" s="280"/>
      <c r="E20" s="280"/>
      <c r="F20" s="280"/>
      <c r="G20" s="281"/>
      <c r="H20" s="279"/>
      <c r="I20" s="280" t="s">
        <v>231</v>
      </c>
      <c r="J20" s="280"/>
      <c r="K20" s="280"/>
      <c r="L20" s="280"/>
      <c r="M20" s="280"/>
      <c r="N20" s="281"/>
    </row>
    <row r="21" spans="1:14" ht="25.5" customHeight="1">
      <c r="A21" s="274" t="s">
        <v>232</v>
      </c>
      <c r="B21" s="275" t="s">
        <v>233</v>
      </c>
      <c r="C21" s="275"/>
      <c r="D21" s="275"/>
      <c r="E21" s="275"/>
      <c r="F21" s="275"/>
      <c r="G21" s="276"/>
      <c r="H21" s="274" t="s">
        <v>232</v>
      </c>
      <c r="I21" s="275" t="s">
        <v>233</v>
      </c>
      <c r="J21" s="275"/>
      <c r="K21" s="275"/>
      <c r="L21" s="275"/>
      <c r="M21" s="275"/>
      <c r="N21" s="276"/>
    </row>
    <row r="22" spans="1:14" ht="25.5" customHeight="1">
      <c r="A22" s="277"/>
      <c r="B22" s="273" t="s">
        <v>234</v>
      </c>
      <c r="C22" s="273"/>
      <c r="D22" s="273"/>
      <c r="E22" s="273"/>
      <c r="F22" s="273"/>
      <c r="G22" s="278"/>
      <c r="H22" s="277"/>
      <c r="I22" s="273" t="s">
        <v>234</v>
      </c>
      <c r="J22" s="273"/>
      <c r="K22" s="273"/>
      <c r="L22" s="273"/>
      <c r="M22" s="273"/>
      <c r="N22" s="278"/>
    </row>
    <row r="23" spans="1:14" ht="25.5" customHeight="1">
      <c r="A23" s="277"/>
      <c r="B23" s="273" t="s">
        <v>235</v>
      </c>
      <c r="C23" s="273"/>
      <c r="D23" s="273"/>
      <c r="E23" s="273"/>
      <c r="F23" s="273"/>
      <c r="G23" s="278"/>
      <c r="H23" s="277"/>
      <c r="I23" s="273" t="s">
        <v>235</v>
      </c>
      <c r="J23" s="273"/>
      <c r="K23" s="273"/>
      <c r="L23" s="273"/>
      <c r="M23" s="273"/>
      <c r="N23" s="278"/>
    </row>
    <row r="24" spans="1:14" ht="25.5" customHeight="1">
      <c r="A24" s="277"/>
      <c r="B24" s="273" t="s">
        <v>236</v>
      </c>
      <c r="C24" s="273"/>
      <c r="D24" s="273"/>
      <c r="E24" s="273"/>
      <c r="F24" s="273"/>
      <c r="G24" s="278"/>
      <c r="H24" s="277"/>
      <c r="I24" s="273" t="s">
        <v>236</v>
      </c>
      <c r="J24" s="273"/>
      <c r="K24" s="273"/>
      <c r="L24" s="273"/>
      <c r="M24" s="273"/>
      <c r="N24" s="278"/>
    </row>
    <row r="25" spans="1:14" ht="25.5" customHeight="1">
      <c r="A25" s="277"/>
      <c r="B25" s="273" t="s">
        <v>237</v>
      </c>
      <c r="C25" s="273"/>
      <c r="D25" s="273"/>
      <c r="E25" s="273"/>
      <c r="F25" s="273"/>
      <c r="G25" s="278"/>
      <c r="H25" s="277"/>
      <c r="I25" s="273" t="s">
        <v>237</v>
      </c>
      <c r="J25" s="273"/>
      <c r="K25" s="273"/>
      <c r="L25" s="273"/>
      <c r="M25" s="273"/>
      <c r="N25" s="278"/>
    </row>
    <row r="26" spans="1:14" ht="25.5" customHeight="1">
      <c r="A26" s="277"/>
      <c r="B26" s="273" t="s">
        <v>238</v>
      </c>
      <c r="C26" s="273"/>
      <c r="D26" s="273"/>
      <c r="E26" s="273"/>
      <c r="F26" s="273"/>
      <c r="G26" s="278"/>
      <c r="H26" s="277"/>
      <c r="I26" s="273" t="s">
        <v>238</v>
      </c>
      <c r="J26" s="273"/>
      <c r="K26" s="273"/>
      <c r="L26" s="273"/>
      <c r="M26" s="273"/>
      <c r="N26" s="278"/>
    </row>
    <row r="27" spans="1:14" ht="25.5" customHeight="1">
      <c r="A27" s="277"/>
      <c r="B27" s="273" t="s">
        <v>239</v>
      </c>
      <c r="C27" s="273"/>
      <c r="D27" s="273"/>
      <c r="E27" s="273"/>
      <c r="F27" s="273"/>
      <c r="G27" s="278"/>
      <c r="H27" s="277"/>
      <c r="I27" s="273" t="s">
        <v>239</v>
      </c>
      <c r="J27" s="273"/>
      <c r="K27" s="273"/>
      <c r="L27" s="273"/>
      <c r="M27" s="273"/>
      <c r="N27" s="278"/>
    </row>
    <row r="28" spans="1:14" ht="25.5" customHeight="1" thickBot="1">
      <c r="A28" s="279"/>
      <c r="B28" s="280" t="s">
        <v>240</v>
      </c>
      <c r="C28" s="280"/>
      <c r="D28" s="280"/>
      <c r="E28" s="280"/>
      <c r="F28" s="280"/>
      <c r="G28" s="281"/>
      <c r="H28" s="279"/>
      <c r="I28" s="280" t="s">
        <v>240</v>
      </c>
      <c r="J28" s="280"/>
      <c r="K28" s="280"/>
      <c r="L28" s="280"/>
      <c r="M28" s="280"/>
      <c r="N28" s="281"/>
    </row>
  </sheetData>
  <mergeCells count="6">
    <mergeCell ref="A2:A11"/>
    <mergeCell ref="A12:A20"/>
    <mergeCell ref="A21:A28"/>
    <mergeCell ref="H2:H11"/>
    <mergeCell ref="H12:H20"/>
    <mergeCell ref="H21:H28"/>
  </mergeCells>
  <phoneticPr fontId="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10</vt:i4>
      </vt:variant>
    </vt:vector>
  </HeadingPairs>
  <TitlesOfParts>
    <vt:vector size="28" baseType="lpstr">
      <vt:lpstr>家族構成</vt:lpstr>
      <vt:lpstr>住まい</vt:lpstr>
      <vt:lpstr>教育車両</vt:lpstr>
      <vt:lpstr>資産</vt:lpstr>
      <vt:lpstr>保険</vt:lpstr>
      <vt:lpstr>PL</vt:lpstr>
      <vt:lpstr>BS</vt:lpstr>
      <vt:lpstr>投資政策</vt:lpstr>
      <vt:lpstr>ニードの確認</vt:lpstr>
      <vt:lpstr>ライフイベント表</vt:lpstr>
      <vt:lpstr>CF表</vt:lpstr>
      <vt:lpstr>役員ヒアリング</vt:lpstr>
      <vt:lpstr>役員報酬診断</vt:lpstr>
      <vt:lpstr>退職所得</vt:lpstr>
      <vt:lpstr>保険料額</vt:lpstr>
      <vt:lpstr>社保削減</vt:lpstr>
      <vt:lpstr>外部積立①</vt:lpstr>
      <vt:lpstr>名義変更</vt:lpstr>
      <vt:lpstr>CF表!Print_Area</vt:lpstr>
      <vt:lpstr>ニードの確認!Print_Area</vt:lpstr>
      <vt:lpstr>家族構成!Print_Area</vt:lpstr>
      <vt:lpstr>教育車両!Print_Area</vt:lpstr>
      <vt:lpstr>資産!Print_Area</vt:lpstr>
      <vt:lpstr>住まい!Print_Area</vt:lpstr>
      <vt:lpstr>退職所得!Print_Area</vt:lpstr>
      <vt:lpstr>投資政策!Print_Area</vt:lpstr>
      <vt:lpstr>保険!Print_Area</vt:lpstr>
      <vt:lpstr>名義変更!Print_Area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Kazuhiro Akutsu</dc:creator>
  <cp:keywords/>
  <dc:description/>
  <cp:lastModifiedBy>KAZUHIRO AKUTSU</cp:lastModifiedBy>
  <cp:revision/>
  <cp:lastPrinted>2019-09-24T07:01:39Z</cp:lastPrinted>
  <dcterms:created xsi:type="dcterms:W3CDTF">2019-01-24T02:16:45Z</dcterms:created>
  <dcterms:modified xsi:type="dcterms:W3CDTF">2020-01-07T02:37:20Z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1041-10.8.0.6186</vt:lpwstr>
  </property>
</Properties>
</file>