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est\Dropbox\201905社保削減プランver.3\手取り適正化マニュアル＋テンプレート\配布テンプレート各種\"/>
    </mc:Choice>
  </mc:AlternateContent>
  <xr:revisionPtr revIDLastSave="0" documentId="13_ncr:1_{F07C5514-186A-43A1-B5E7-D74C20051C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退職所得税額計算" sheetId="2" r:id="rId1"/>
  </sheets>
  <definedNames>
    <definedName name="_xlnm.Print_Area" localSheetId="0">退職所得税額計算!$A$1:$H$66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" l="1"/>
  <c r="E26" i="2" s="1"/>
  <c r="E32" i="2" l="1"/>
  <c r="E30" i="2"/>
  <c r="Z27" i="2"/>
  <c r="Z26" i="2"/>
  <c r="AF26" i="2" s="1"/>
  <c r="AA27" i="2" l="1"/>
  <c r="AF27" i="2" s="1"/>
  <c r="AA28" i="2"/>
  <c r="AB29" i="2" l="1"/>
  <c r="AB28" i="2"/>
  <c r="AF28" i="2" s="1"/>
  <c r="AC30" i="2" l="1"/>
  <c r="AC29" i="2"/>
  <c r="AF29" i="2" s="1"/>
  <c r="AD31" i="2" l="1"/>
  <c r="AD30" i="2"/>
  <c r="AF30" i="2" s="1"/>
  <c r="AE31" i="2" l="1"/>
  <c r="AF31" i="2" s="1"/>
  <c r="AE32" i="2"/>
  <c r="AF32" i="2" s="1"/>
  <c r="AF33" i="2" l="1"/>
  <c r="E28" i="2" s="1"/>
  <c r="E34" i="2" s="1"/>
</calcChain>
</file>

<file path=xl/sharedStrings.xml><?xml version="1.0" encoding="utf-8"?>
<sst xmlns="http://schemas.openxmlformats.org/spreadsheetml/2006/main" count="65" uniqueCount="59">
  <si>
    <t>収入金額（退職手当等）</t>
  </si>
  <si>
    <t>勤続年数</t>
  </si>
  <si>
    <t>退職所得控除額</t>
  </si>
  <si>
    <t>合計</t>
  </si>
  <si>
    <t>195万円以下</t>
  </si>
  <si>
    <t>330万円以下</t>
  </si>
  <si>
    <t>695万円以下</t>
  </si>
  <si>
    <t>900万円以下</t>
  </si>
  <si>
    <t>1,800万円以下</t>
  </si>
  <si>
    <t>4,000万円以下</t>
  </si>
  <si>
    <t>4,000万円超</t>
  </si>
  <si>
    <t>課税退職所得金額</t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</si>
  <si>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</si>
  <si>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</si>
  <si>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 xml:space="preserve">所得税・復興特別所得税 </t>
    <phoneticPr fontId="2"/>
  </si>
  <si>
    <t>作成日：</t>
    <rPh sb="0" eb="3">
      <t>サクセイビ</t>
    </rPh>
    <phoneticPr fontId="2"/>
  </si>
  <si>
    <t>様</t>
    <rPh sb="0" eb="1">
      <t>サマ</t>
    </rPh>
    <phoneticPr fontId="2"/>
  </si>
  <si>
    <t>退職所得税額の計算</t>
    <phoneticPr fontId="2"/>
  </si>
  <si>
    <t>■退職所得税額の計算</t>
    <rPh sb="3" eb="5">
      <t>ショトク</t>
    </rPh>
    <rPh sb="5" eb="7">
      <t>ゼイガク</t>
    </rPh>
    <rPh sb="8" eb="10">
      <t>ケイサン</t>
    </rPh>
    <phoneticPr fontId="2"/>
  </si>
  <si>
    <t>■基本情報の入力</t>
    <rPh sb="1" eb="3">
      <t>キホン</t>
    </rPh>
    <rPh sb="3" eb="5">
      <t>ジョウホウ</t>
    </rPh>
    <rPh sb="6" eb="8">
      <t>ニュウリョク</t>
    </rPh>
    <phoneticPr fontId="2"/>
  </si>
  <si>
    <t>【退職所得税額の計算式】</t>
    <rPh sb="1" eb="3">
      <t>タイショク</t>
    </rPh>
    <rPh sb="3" eb="5">
      <t>ショトク</t>
    </rPh>
    <rPh sb="5" eb="7">
      <t>ゼイガク</t>
    </rPh>
    <rPh sb="8" eb="11">
      <t>ケイサンシキ</t>
    </rPh>
    <phoneticPr fontId="2"/>
  </si>
  <si>
    <t>　この計算式は「退職金の受給に関する申告書」を提出し、所得税・住民税を源泉徴収により課税を完了する場合の納税額</t>
    <phoneticPr fontId="2"/>
  </si>
  <si>
    <t>を算出するものです。申告書を提出しない場合は20％の源泉徴収され翌年確定申告が必要になります。</t>
    <phoneticPr fontId="2"/>
  </si>
  <si>
    <t>（※平成25年1月1日から平成49年12月31日までは所得税額の2.1％相当額が「復興特別所得税」として徴収されます）</t>
    <phoneticPr fontId="2"/>
  </si>
  <si>
    <t>1．勤続年数１年未満の端数は1年に切り上げて計算します。（長期欠勤や休職の期間も勤続年数に含めます）</t>
    <rPh sb="11" eb="13">
      <t>ハスウ</t>
    </rPh>
    <rPh sb="15" eb="16">
      <t>ネン</t>
    </rPh>
    <rPh sb="22" eb="24">
      <t>ケイサン</t>
    </rPh>
    <phoneticPr fontId="2"/>
  </si>
  <si>
    <t>20年以下</t>
    <phoneticPr fontId="2"/>
  </si>
  <si>
    <t>20年超</t>
    <phoneticPr fontId="2"/>
  </si>
  <si>
    <t>勤続年数（A）</t>
    <phoneticPr fontId="2"/>
  </si>
  <si>
    <t>退職所得控除額</t>
    <phoneticPr fontId="2"/>
  </si>
  <si>
    <t>3．退職所得の計算方法</t>
    <rPh sb="2" eb="4">
      <t>タイショク</t>
    </rPh>
    <phoneticPr fontId="2"/>
  </si>
  <si>
    <t>2．退職所得控除額の計算方法</t>
    <rPh sb="2" eb="4">
      <t>タイショク</t>
    </rPh>
    <rPh sb="4" eb="6">
      <t>ショトク</t>
    </rPh>
    <rPh sb="6" eb="8">
      <t>コウジョ</t>
    </rPh>
    <rPh sb="8" eb="9">
      <t>ガク</t>
    </rPh>
    <rPh sb="10" eb="12">
      <t>ケイサン</t>
    </rPh>
    <rPh sb="12" eb="14">
      <t>ホウホウ</t>
    </rPh>
    <phoneticPr fontId="2"/>
  </si>
  <si>
    <t>4．退職所得税額の計算方法</t>
    <rPh sb="2" eb="4">
      <t>タイショク</t>
    </rPh>
    <rPh sb="4" eb="6">
      <t>ショトク</t>
    </rPh>
    <rPh sb="6" eb="8">
      <t>ゼイガク</t>
    </rPh>
    <rPh sb="9" eb="11">
      <t>ケイサン</t>
    </rPh>
    <rPh sb="11" eb="13">
      <t>ホウホウ</t>
    </rPh>
    <phoneticPr fontId="2"/>
  </si>
  <si>
    <t>[退職所得の源泉徴収税額の速算表]</t>
    <phoneticPr fontId="2"/>
  </si>
  <si>
    <t>所得税率（A）</t>
    <rPh sb="0" eb="2">
      <t>ショトク</t>
    </rPh>
    <phoneticPr fontId="2"/>
  </si>
  <si>
    <t>控除額(B)</t>
    <phoneticPr fontId="2"/>
  </si>
  <si>
    <t>課税所得</t>
    <phoneticPr fontId="2"/>
  </si>
  <si>
    <t>　A × 40万円 （80万円未満は80万円）</t>
    <rPh sb="15" eb="17">
      <t>ミマン</t>
    </rPh>
    <phoneticPr fontId="2"/>
  </si>
  <si>
    <t>　（A－20年）× 70万円 ＋ 800万円</t>
    <phoneticPr fontId="2"/>
  </si>
  <si>
    <t>　（課税所得×5％）×102.1％</t>
    <phoneticPr fontId="2"/>
  </si>
  <si>
    <t>　（課税所得×10％-97,500円）×102.1％</t>
    <phoneticPr fontId="2"/>
  </si>
  <si>
    <t>　（課税所得×20％-427,500円）×102.1％</t>
    <phoneticPr fontId="2"/>
  </si>
  <si>
    <t>　（課税所得×23％-636,000円）×102.1％</t>
    <phoneticPr fontId="2"/>
  </si>
  <si>
    <t>　（課税所得×33％-1,536,000円）×102.1％</t>
    <phoneticPr fontId="2"/>
  </si>
  <si>
    <t>　（課税所得×45％-4,796,000円）×102.1％</t>
    <phoneticPr fontId="2"/>
  </si>
  <si>
    <t>　（課税所得×40％-2,796,000円）×102.1％</t>
    <phoneticPr fontId="2"/>
  </si>
  <si>
    <t>税額＝（課税所得×(A)-(B)）×102.1％</t>
    <rPh sb="4" eb="6">
      <t>カゼイ</t>
    </rPh>
    <rPh sb="6" eb="8">
      <t>ショトク</t>
    </rPh>
    <phoneticPr fontId="2"/>
  </si>
  <si>
    <t>（収入金額－退職所得控除額）×1/2＝退職所得（課税所得）</t>
    <rPh sb="1" eb="3">
      <t>シュウニュウ</t>
    </rPh>
    <rPh sb="3" eb="5">
      <t>キンガク</t>
    </rPh>
    <rPh sb="6" eb="8">
      <t>タイショク</t>
    </rPh>
    <rPh sb="8" eb="10">
      <t>ショトク</t>
    </rPh>
    <rPh sb="10" eb="12">
      <t>コウジョ</t>
    </rPh>
    <rPh sb="12" eb="13">
      <t>ガク</t>
    </rPh>
    <rPh sb="19" eb="21">
      <t>タイショク</t>
    </rPh>
    <rPh sb="21" eb="23">
      <t>ショトク</t>
    </rPh>
    <rPh sb="24" eb="26">
      <t>カゼイ</t>
    </rPh>
    <rPh sb="26" eb="28">
      <t>ショトク</t>
    </rPh>
    <phoneticPr fontId="2"/>
  </si>
  <si>
    <t>退職所得（課税所得） × 所得税率</t>
    <rPh sb="5" eb="7">
      <t>カゼイ</t>
    </rPh>
    <rPh sb="7" eb="9">
      <t>ショトク</t>
    </rPh>
    <phoneticPr fontId="2"/>
  </si>
  <si>
    <t xml:space="preserve"> </t>
    <phoneticPr fontId="2"/>
  </si>
  <si>
    <t>　</t>
    <phoneticPr fontId="2"/>
  </si>
  <si>
    <t>　</t>
    <phoneticPr fontId="2"/>
  </si>
  <si>
    <t>のみ入力してください。（それ以外は入力不可）</t>
    <rPh sb="2" eb="4">
      <t>ニュウリョク</t>
    </rPh>
    <rPh sb="14" eb="16">
      <t>イガイ</t>
    </rPh>
    <rPh sb="17" eb="19">
      <t>ニュウリョク</t>
    </rPh>
    <rPh sb="19" eb="21">
      <t>フカ</t>
    </rPh>
    <phoneticPr fontId="2"/>
  </si>
  <si>
    <t>市町村民税</t>
    <rPh sb="0" eb="3">
      <t>シチョウソン</t>
    </rPh>
    <phoneticPr fontId="2"/>
  </si>
  <si>
    <t>都道府県民税</t>
    <rPh sb="0" eb="4">
      <t>トドウフケン</t>
    </rPh>
    <phoneticPr fontId="2"/>
  </si>
  <si>
    <t>【注1】 勤続年数6年以上のみ計算可能です。</t>
    <rPh sb="1" eb="2">
      <t>チュウ</t>
    </rPh>
    <rPh sb="5" eb="7">
      <t>キンゾク</t>
    </rPh>
    <rPh sb="7" eb="9">
      <t>ネンスウ</t>
    </rPh>
    <rPh sb="10" eb="13">
      <t>ネンイジョウ</t>
    </rPh>
    <rPh sb="15" eb="17">
      <t>ケイサン</t>
    </rPh>
    <rPh sb="17" eb="19">
      <t>カノウ</t>
    </rPh>
    <phoneticPr fontId="2"/>
  </si>
  <si>
    <t>あくつFP事務所</t>
    <rPh sb="5" eb="8">
      <t>ジムショ</t>
    </rPh>
    <phoneticPr fontId="2"/>
  </si>
  <si>
    <t>☎050-3707-3507</t>
    <phoneticPr fontId="2"/>
  </si>
  <si>
    <t>✉info@fp-1.info</t>
    <phoneticPr fontId="2"/>
  </si>
  <si>
    <t>URL：http://fp-1.info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</si>
</sst>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8"/>
      <name val="HGS明朝B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7" fontId="3" fillId="0" borderId="10" xfId="1" applyNumberFormat="1" applyFont="1" applyBorder="1">
      <alignment vertical="center"/>
    </xf>
    <xf numFmtId="0" fontId="3" fillId="0" borderId="6" xfId="0" applyFont="1" applyBorder="1" applyAlignment="1">
      <alignment horizontal="right"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9" fontId="3" fillId="0" borderId="0" xfId="0" applyNumberFormat="1" applyFont="1" applyBorder="1" applyAlignment="1">
      <alignment vertical="center" shrinkToFit="1"/>
    </xf>
    <xf numFmtId="177" fontId="3" fillId="0" borderId="0" xfId="1" applyNumberFormat="1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 applyAlignment="1">
      <alignment vertical="center" wrapText="1"/>
    </xf>
    <xf numFmtId="176" fontId="3" fillId="3" borderId="0" xfId="0" applyNumberFormat="1" applyFont="1" applyFill="1" applyBorder="1" applyProtection="1">
      <alignment vertical="center"/>
      <protection locked="0"/>
    </xf>
    <xf numFmtId="178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12" xfId="0" applyFont="1" applyFill="1" applyBorder="1">
      <alignment vertical="center"/>
    </xf>
    <xf numFmtId="0" fontId="3" fillId="2" borderId="12" xfId="0" applyFont="1" applyFill="1" applyBorder="1" applyAlignment="1">
      <alignment horizontal="left" vertical="center"/>
    </xf>
    <xf numFmtId="176" fontId="3" fillId="2" borderId="12" xfId="0" applyNumberFormat="1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>
      <alignment vertical="center"/>
    </xf>
    <xf numFmtId="176" fontId="3" fillId="0" borderId="13" xfId="0" applyNumberFormat="1" applyFont="1" applyBorder="1">
      <alignment vertical="center"/>
    </xf>
    <xf numFmtId="9" fontId="3" fillId="0" borderId="6" xfId="0" applyNumberFormat="1" applyFont="1" applyBorder="1" applyAlignment="1">
      <alignment horizontal="center" vertical="center" shrinkToFit="1"/>
    </xf>
    <xf numFmtId="38" fontId="7" fillId="0" borderId="0" xfId="1" applyFont="1">
      <alignment vertical="center"/>
    </xf>
    <xf numFmtId="38" fontId="7" fillId="0" borderId="0" xfId="1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3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9"/>
  <sheetViews>
    <sheetView tabSelected="1" workbookViewId="0">
      <selection activeCell="G2" sqref="G2"/>
    </sheetView>
  </sheetViews>
  <sheetFormatPr defaultRowHeight="12" x14ac:dyDescent="0.15"/>
  <cols>
    <col min="1" max="1" width="3.625" style="1" customWidth="1"/>
    <col min="2" max="2" width="13.625" style="1" customWidth="1"/>
    <col min="3" max="5" width="20.625" style="1" customWidth="1"/>
    <col min="6" max="6" width="2.625" style="1" customWidth="1"/>
    <col min="7" max="7" width="13.625" style="1" customWidth="1"/>
    <col min="8" max="9" width="3.625" style="1" customWidth="1"/>
    <col min="10" max="25" width="10.625" style="1" customWidth="1"/>
    <col min="26" max="32" width="10" style="1" hidden="1" customWidth="1"/>
    <col min="33" max="35" width="9" style="1" hidden="1" customWidth="1"/>
    <col min="36" max="36" width="9" style="1" customWidth="1"/>
    <col min="37" max="16384" width="9" style="1"/>
  </cols>
  <sheetData>
    <row r="1" spans="2:25" ht="15" customHeight="1" x14ac:dyDescent="0.15">
      <c r="E1" s="5"/>
      <c r="F1" s="5" t="s">
        <v>15</v>
      </c>
      <c r="G1" s="49">
        <v>43831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2:25" ht="15" customHeight="1" x14ac:dyDescent="0.15"/>
    <row r="3" spans="2:25" ht="15" customHeight="1" x14ac:dyDescent="0.15">
      <c r="B3" s="50"/>
      <c r="C3" s="30" t="s">
        <v>16</v>
      </c>
    </row>
    <row r="4" spans="2:25" ht="15" customHeight="1" x14ac:dyDescent="0.15"/>
    <row r="5" spans="2:25" ht="15" customHeight="1" x14ac:dyDescent="0.15"/>
    <row r="6" spans="2:25" ht="15" customHeight="1" x14ac:dyDescent="0.15">
      <c r="B6" s="8"/>
      <c r="C6" s="8"/>
      <c r="D6" s="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15" customHeight="1" x14ac:dyDescent="0.15">
      <c r="B7" s="69" t="s">
        <v>17</v>
      </c>
      <c r="C7" s="69"/>
      <c r="D7" s="69"/>
      <c r="E7" s="69"/>
      <c r="F7" s="69"/>
      <c r="G7" s="6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ht="15" customHeight="1" x14ac:dyDescent="0.15">
      <c r="B8" s="69"/>
      <c r="C8" s="69"/>
      <c r="D8" s="69"/>
      <c r="E8" s="69"/>
      <c r="F8" s="69"/>
      <c r="G8" s="6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ht="15" customHeight="1" x14ac:dyDescent="0.15">
      <c r="B9" s="15"/>
      <c r="C9" s="15"/>
      <c r="D9" s="15"/>
      <c r="E9" s="15"/>
      <c r="F9" s="15"/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2:25" ht="15" customHeight="1" x14ac:dyDescent="0.15">
      <c r="B10" s="70" t="s">
        <v>21</v>
      </c>
      <c r="C10" s="70"/>
      <c r="D10" s="70"/>
      <c r="E10" s="70"/>
      <c r="F10" s="70"/>
      <c r="G10" s="7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5" ht="15" customHeight="1" x14ac:dyDescent="0.15">
      <c r="B11" s="70" t="s">
        <v>22</v>
      </c>
      <c r="C11" s="70"/>
      <c r="D11" s="70"/>
      <c r="E11" s="70"/>
      <c r="F11" s="70"/>
      <c r="G11" s="7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5" ht="15" customHeight="1" x14ac:dyDescent="0.15">
      <c r="B12" s="8"/>
      <c r="C12" s="8"/>
      <c r="D12" s="13"/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2:25" ht="15" customHeight="1" x14ac:dyDescent="0.15">
      <c r="B13" s="34"/>
      <c r="C13" s="31"/>
      <c r="D13" s="35"/>
      <c r="E13" s="36"/>
      <c r="F13" s="37"/>
      <c r="G13" s="3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2:25" ht="15" customHeight="1" x14ac:dyDescent="0.15">
      <c r="B14" s="39"/>
      <c r="C14" s="8" t="s">
        <v>19</v>
      </c>
      <c r="D14" s="8"/>
      <c r="E14" s="9"/>
      <c r="F14" s="8"/>
      <c r="G14" s="40"/>
      <c r="H14" s="8"/>
      <c r="I14" s="8"/>
      <c r="J14" s="66"/>
      <c r="K14" s="8" t="s">
        <v>51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5" ht="5.0999999999999996" customHeight="1" x14ac:dyDescent="0.15">
      <c r="B15" s="39"/>
      <c r="C15" s="8"/>
      <c r="D15" s="8"/>
      <c r="E15" s="9"/>
      <c r="F15" s="8"/>
      <c r="G15" s="4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2:25" ht="15" customHeight="1" x14ac:dyDescent="0.15">
      <c r="B16" s="39"/>
      <c r="C16" s="18"/>
      <c r="D16" s="8" t="s">
        <v>0</v>
      </c>
      <c r="E16" s="48">
        <v>90000000</v>
      </c>
      <c r="F16" s="15" t="s">
        <v>12</v>
      </c>
      <c r="G16" s="40"/>
      <c r="H16" s="8"/>
      <c r="I16" s="18"/>
      <c r="J16" s="18" t="s">
        <v>54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32" ht="5.0999999999999996" customHeight="1" x14ac:dyDescent="0.15">
      <c r="B17" s="39"/>
      <c r="C17" s="8"/>
      <c r="D17" s="8"/>
      <c r="E17" s="9"/>
      <c r="F17" s="15"/>
      <c r="G17" s="4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2:32" ht="15" customHeight="1" x14ac:dyDescent="0.15">
      <c r="B18" s="39"/>
      <c r="C18" s="8"/>
      <c r="D18" s="8" t="s">
        <v>1</v>
      </c>
      <c r="E18" s="48">
        <v>30</v>
      </c>
      <c r="F18" s="15" t="s">
        <v>13</v>
      </c>
      <c r="G18" s="40"/>
      <c r="H18" s="8"/>
      <c r="I18" s="8"/>
      <c r="J18" s="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2:32" ht="15" customHeight="1" x14ac:dyDescent="0.15">
      <c r="B19" s="41"/>
      <c r="C19" s="42"/>
      <c r="D19" s="42"/>
      <c r="E19" s="43"/>
      <c r="F19" s="44"/>
      <c r="G19" s="4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2:32" ht="15" customHeight="1" x14ac:dyDescent="0.15">
      <c r="B20" s="8"/>
      <c r="C20" s="8"/>
      <c r="D20" s="8"/>
      <c r="E20" s="9"/>
      <c r="F20" s="1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2:32" ht="15" customHeight="1" x14ac:dyDescent="0.15">
      <c r="B21" s="34"/>
      <c r="C21" s="31"/>
      <c r="D21" s="31"/>
      <c r="E21" s="32"/>
      <c r="F21" s="33"/>
      <c r="G21" s="4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2:32" ht="15" customHeight="1" x14ac:dyDescent="0.15">
      <c r="B22" s="39"/>
      <c r="C22" s="8" t="s">
        <v>18</v>
      </c>
      <c r="D22" s="18"/>
      <c r="E22" s="7"/>
      <c r="F22" s="15"/>
      <c r="G22" s="4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" t="b">
        <v>0</v>
      </c>
    </row>
    <row r="23" spans="2:32" ht="5.0999999999999996" customHeight="1" x14ac:dyDescent="0.15">
      <c r="B23" s="39"/>
      <c r="C23" s="8"/>
      <c r="D23" s="18"/>
      <c r="E23" s="7"/>
      <c r="F23" s="15"/>
      <c r="G23" s="4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"/>
    </row>
    <row r="24" spans="2:32" ht="15" customHeight="1" x14ac:dyDescent="0.15">
      <c r="B24" s="39"/>
      <c r="C24" s="8"/>
      <c r="D24" s="16" t="s">
        <v>2</v>
      </c>
      <c r="E24" s="9">
        <f>IF(E18="","",IF(E18&lt;20,MAX(E18*400000,800000),8000000+700000*(E18-20))+IF(Z22=TRUE,1000000,0))</f>
        <v>15000000</v>
      </c>
      <c r="F24" s="15" t="s">
        <v>12</v>
      </c>
      <c r="G24" s="4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2:32" ht="5.0999999999999996" customHeight="1" x14ac:dyDescent="0.15">
      <c r="B25" s="39"/>
      <c r="C25" s="8"/>
      <c r="D25" s="16"/>
      <c r="E25" s="9"/>
      <c r="F25" s="15"/>
      <c r="G25" s="4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2:32" ht="15" customHeight="1" x14ac:dyDescent="0.15">
      <c r="B26" s="39"/>
      <c r="C26" s="8"/>
      <c r="D26" s="16" t="s">
        <v>11</v>
      </c>
      <c r="E26" s="11">
        <f>IF((E16-E24)*0.5&lt;0,"0",ROUNDDOWN((E16-E24)*0.5,-3))</f>
        <v>37500000</v>
      </c>
      <c r="F26" s="15" t="s">
        <v>12</v>
      </c>
      <c r="G26" s="4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>
        <f>IF(E26&lt;1950001,E26,0)</f>
        <v>0</v>
      </c>
      <c r="AF26" s="2">
        <f>Z26*0.05*1.021</f>
        <v>0</v>
      </c>
    </row>
    <row r="27" spans="2:32" ht="15" customHeight="1" x14ac:dyDescent="0.15">
      <c r="B27" s="39"/>
      <c r="C27" s="8"/>
      <c r="D27" s="16"/>
      <c r="E27" s="9"/>
      <c r="F27" s="15"/>
      <c r="G27" s="4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">
        <f>IF(E26="",0,IF(E26&gt;1950000,E26,0))</f>
        <v>37500000</v>
      </c>
      <c r="AA27" s="2">
        <f>IF(Z27&lt;3300001,Z27,0)</f>
        <v>0</v>
      </c>
      <c r="AF27" s="2">
        <f>MAX((AA27*0.1-97500)*1.021,0)</f>
        <v>0</v>
      </c>
    </row>
    <row r="28" spans="2:32" ht="15" customHeight="1" x14ac:dyDescent="0.15">
      <c r="B28" s="39"/>
      <c r="C28" s="8"/>
      <c r="D28" s="16" t="s">
        <v>14</v>
      </c>
      <c r="E28" s="9">
        <f>IF(E26="","",AF33)</f>
        <v>12460284</v>
      </c>
      <c r="F28" s="15" t="s">
        <v>12</v>
      </c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AA28" s="2">
        <f>IF(Z27&gt;3300000,Z27,0)</f>
        <v>37500000</v>
      </c>
      <c r="AB28" s="2">
        <f>IF(AA28&lt;6950001,AA28,0)</f>
        <v>0</v>
      </c>
      <c r="AF28" s="2">
        <f>MAX((AB28*0.2-427500)*1.021,0)</f>
        <v>0</v>
      </c>
    </row>
    <row r="29" spans="2:32" ht="5.0999999999999996" customHeight="1" x14ac:dyDescent="0.15">
      <c r="B29" s="39"/>
      <c r="C29" s="8"/>
      <c r="D29" s="16"/>
      <c r="E29" s="9"/>
      <c r="F29" s="15"/>
      <c r="G29" s="4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AB29" s="2">
        <f>IF(AA28&gt;6950000,AA28,0)</f>
        <v>37500000</v>
      </c>
      <c r="AC29" s="2">
        <f>IF(AB29&lt;9000001,AB29,0)</f>
        <v>0</v>
      </c>
      <c r="AF29" s="2">
        <f>MAX((AC29*0.23-636000)*1.021,0)</f>
        <v>0</v>
      </c>
    </row>
    <row r="30" spans="2:32" ht="15" customHeight="1" x14ac:dyDescent="0.15">
      <c r="B30" s="39"/>
      <c r="C30" s="8"/>
      <c r="D30" s="16" t="s">
        <v>52</v>
      </c>
      <c r="E30" s="9">
        <f>IF(E26="","",ROUNDDOWN(E26*0.06,-2))</f>
        <v>2250000</v>
      </c>
      <c r="F30" s="15" t="s">
        <v>12</v>
      </c>
      <c r="G30" s="4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AC30" s="2">
        <f>IF(AB29&gt;9000000,AB29,0)</f>
        <v>37500000</v>
      </c>
      <c r="AD30" s="2">
        <f>IF(AC30&lt;18000001,AC30,0)</f>
        <v>0</v>
      </c>
      <c r="AF30" s="2">
        <f>MAX((AD30*0.33-1536000)*1.021,0)</f>
        <v>0</v>
      </c>
    </row>
    <row r="31" spans="2:32" ht="5.0999999999999996" customHeight="1" x14ac:dyDescent="0.15">
      <c r="B31" s="39"/>
      <c r="C31" s="8"/>
      <c r="D31" s="16"/>
      <c r="E31" s="9"/>
      <c r="F31" s="15"/>
      <c r="G31" s="4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AD31" s="2">
        <f>IF(AC30&gt;18000000,AC30,0)</f>
        <v>37500000</v>
      </c>
      <c r="AE31" s="2">
        <f>IF(AD31&lt;40000001,AD31,0)</f>
        <v>37500000</v>
      </c>
      <c r="AF31" s="2">
        <f>MAX((AE31*0.4-2796000)*1.021,0)</f>
        <v>12460283.999999998</v>
      </c>
    </row>
    <row r="32" spans="2:32" ht="15" customHeight="1" x14ac:dyDescent="0.15">
      <c r="B32" s="39"/>
      <c r="C32" s="8"/>
      <c r="D32" s="16" t="s">
        <v>53</v>
      </c>
      <c r="E32" s="9">
        <f>IF(E26="","",ROUNDDOWN(E26*0.04,-2))</f>
        <v>1500000</v>
      </c>
      <c r="F32" s="15" t="s">
        <v>12</v>
      </c>
      <c r="G32" s="4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AE32" s="2">
        <f>IF(AD31&gt;40000000,AD31,0)</f>
        <v>0</v>
      </c>
      <c r="AF32" s="2">
        <f>MAX((AE32*0.45-4796000)*1.021,0)</f>
        <v>0</v>
      </c>
    </row>
    <row r="33" spans="2:32" ht="5.0999999999999996" customHeight="1" thickBot="1" x14ac:dyDescent="0.2">
      <c r="B33" s="39"/>
      <c r="C33" s="8"/>
      <c r="D33" s="16"/>
      <c r="E33" s="9"/>
      <c r="F33" s="15"/>
      <c r="G33" s="4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AF33" s="2">
        <f>ROUNDDOWN(SUM(AF26:AF32),0)</f>
        <v>12460284</v>
      </c>
    </row>
    <row r="34" spans="2:32" ht="15" customHeight="1" thickTop="1" x14ac:dyDescent="0.15">
      <c r="B34" s="39"/>
      <c r="C34" s="51"/>
      <c r="D34" s="52" t="s">
        <v>3</v>
      </c>
      <c r="E34" s="53">
        <f>SUM(E28)+E30+E32</f>
        <v>16210284</v>
      </c>
      <c r="F34" s="54" t="s">
        <v>12</v>
      </c>
      <c r="G34" s="4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2:32" ht="15" customHeight="1" x14ac:dyDescent="0.15">
      <c r="B35" s="41"/>
      <c r="C35" s="42"/>
      <c r="D35" s="42"/>
      <c r="E35" s="43"/>
      <c r="F35" s="42"/>
      <c r="G35" s="4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2:32" ht="15" customHeight="1" x14ac:dyDescent="0.15">
      <c r="E36" s="2"/>
    </row>
    <row r="37" spans="2:32" ht="20.100000000000001" customHeight="1" x14ac:dyDescent="0.15">
      <c r="B37" s="56" t="s">
        <v>20</v>
      </c>
      <c r="C37" s="56"/>
      <c r="D37" s="56"/>
      <c r="E37" s="57"/>
      <c r="F37" s="56"/>
      <c r="G37" s="56"/>
    </row>
    <row r="38" spans="2:32" ht="9.9499999999999993" customHeight="1" x14ac:dyDescent="0.15">
      <c r="E38" s="2"/>
    </row>
    <row r="39" spans="2:32" ht="15" customHeight="1" x14ac:dyDescent="0.15">
      <c r="B39" s="6" t="s">
        <v>24</v>
      </c>
      <c r="D39" s="2"/>
    </row>
    <row r="40" spans="2:32" ht="5.0999999999999996" customHeight="1" x14ac:dyDescent="0.15">
      <c r="B40" s="6"/>
      <c r="D40" s="2"/>
    </row>
    <row r="41" spans="2:32" ht="15" customHeight="1" x14ac:dyDescent="0.15">
      <c r="B41" s="6" t="s">
        <v>30</v>
      </c>
      <c r="D41" s="2"/>
    </row>
    <row r="42" spans="2:32" ht="15" customHeight="1" x14ac:dyDescent="0.15">
      <c r="B42" s="20" t="s">
        <v>27</v>
      </c>
      <c r="C42" s="71" t="s">
        <v>28</v>
      </c>
      <c r="D42" s="72"/>
    </row>
    <row r="43" spans="2:32" ht="15" customHeight="1" x14ac:dyDescent="0.15">
      <c r="B43" s="20" t="s">
        <v>25</v>
      </c>
      <c r="C43" s="73" t="s">
        <v>36</v>
      </c>
      <c r="D43" s="74"/>
    </row>
    <row r="44" spans="2:32" ht="15" customHeight="1" x14ac:dyDescent="0.15">
      <c r="B44" s="20" t="s">
        <v>26</v>
      </c>
      <c r="C44" s="75" t="s">
        <v>37</v>
      </c>
      <c r="D44" s="74"/>
    </row>
    <row r="45" spans="2:32" ht="5.0999999999999996" customHeight="1" x14ac:dyDescent="0.15">
      <c r="B45" s="6"/>
      <c r="D45" s="2"/>
    </row>
    <row r="46" spans="2:32" ht="15" customHeight="1" x14ac:dyDescent="0.15">
      <c r="B46" s="6" t="s">
        <v>29</v>
      </c>
      <c r="D46" s="2"/>
    </row>
    <row r="47" spans="2:32" ht="15" customHeight="1" x14ac:dyDescent="0.15">
      <c r="B47" s="1" t="s">
        <v>46</v>
      </c>
      <c r="D47" s="2"/>
    </row>
    <row r="48" spans="2:32" ht="5.0999999999999996" customHeight="1" x14ac:dyDescent="0.15">
      <c r="B48" s="19"/>
      <c r="D48" s="2"/>
    </row>
    <row r="49" spans="1:29" ht="15" customHeight="1" x14ac:dyDescent="0.15">
      <c r="B49" s="17" t="s">
        <v>31</v>
      </c>
      <c r="D49" s="2"/>
    </row>
    <row r="50" spans="1:29" ht="15" customHeight="1" x14ac:dyDescent="0.15">
      <c r="B50" s="76" t="s">
        <v>47</v>
      </c>
      <c r="C50" s="76"/>
      <c r="D50" s="2"/>
    </row>
    <row r="51" spans="1:29" ht="5.0999999999999996" customHeight="1" x14ac:dyDescent="0.15">
      <c r="B51" s="17"/>
      <c r="C51" s="17"/>
      <c r="D51" s="2"/>
    </row>
    <row r="52" spans="1:29" ht="15" customHeight="1" x14ac:dyDescent="0.15">
      <c r="B52" s="1" t="s">
        <v>32</v>
      </c>
      <c r="D52" s="2"/>
    </row>
    <row r="53" spans="1:29" ht="15" customHeight="1" x14ac:dyDescent="0.15">
      <c r="B53" s="4" t="s">
        <v>35</v>
      </c>
      <c r="C53" s="4" t="s">
        <v>33</v>
      </c>
      <c r="D53" s="55" t="s">
        <v>34</v>
      </c>
      <c r="E53" s="77" t="s">
        <v>45</v>
      </c>
      <c r="F53" s="77"/>
      <c r="G53" s="77"/>
    </row>
    <row r="54" spans="1:29" ht="15" customHeight="1" x14ac:dyDescent="0.15">
      <c r="B54" s="22" t="s">
        <v>4</v>
      </c>
      <c r="C54" s="58">
        <v>0.05</v>
      </c>
      <c r="D54" s="21">
        <v>0</v>
      </c>
      <c r="E54" s="68" t="s">
        <v>38</v>
      </c>
      <c r="F54" s="68"/>
      <c r="G54" s="68"/>
    </row>
    <row r="55" spans="1:29" ht="15" customHeight="1" x14ac:dyDescent="0.15">
      <c r="B55" s="22" t="s">
        <v>5</v>
      </c>
      <c r="C55" s="58">
        <v>0.1</v>
      </c>
      <c r="D55" s="21">
        <v>97500</v>
      </c>
      <c r="E55" s="68" t="s">
        <v>39</v>
      </c>
      <c r="F55" s="68"/>
      <c r="G55" s="68"/>
      <c r="Z55" s="24"/>
      <c r="AA55" s="24"/>
      <c r="AB55" s="24"/>
      <c r="AC55" s="23"/>
    </row>
    <row r="56" spans="1:29" ht="15" customHeight="1" x14ac:dyDescent="0.15">
      <c r="B56" s="22" t="s">
        <v>6</v>
      </c>
      <c r="C56" s="58">
        <v>0.2</v>
      </c>
      <c r="D56" s="21">
        <v>427500</v>
      </c>
      <c r="E56" s="68" t="s">
        <v>40</v>
      </c>
      <c r="F56" s="68"/>
      <c r="G56" s="68"/>
      <c r="Z56" s="25"/>
      <c r="AA56" s="26"/>
      <c r="AB56" s="27"/>
      <c r="AC56" s="23"/>
    </row>
    <row r="57" spans="1:29" ht="15" customHeight="1" x14ac:dyDescent="0.15">
      <c r="B57" s="22" t="s">
        <v>7</v>
      </c>
      <c r="C57" s="58">
        <v>0.23</v>
      </c>
      <c r="D57" s="21">
        <v>636000</v>
      </c>
      <c r="E57" s="68" t="s">
        <v>41</v>
      </c>
      <c r="F57" s="68"/>
      <c r="G57" s="68"/>
      <c r="Z57" s="25"/>
      <c r="AA57" s="26"/>
      <c r="AB57" s="27"/>
      <c r="AC57" s="23"/>
    </row>
    <row r="58" spans="1:29" ht="15" customHeight="1" x14ac:dyDescent="0.15">
      <c r="B58" s="22" t="s">
        <v>8</v>
      </c>
      <c r="C58" s="58">
        <v>0.33</v>
      </c>
      <c r="D58" s="21">
        <v>1536000</v>
      </c>
      <c r="E58" s="68" t="s">
        <v>42</v>
      </c>
      <c r="F58" s="68"/>
      <c r="G58" s="68"/>
      <c r="Z58" s="25"/>
      <c r="AA58" s="26"/>
      <c r="AB58" s="27"/>
      <c r="AC58" s="23"/>
    </row>
    <row r="59" spans="1:29" ht="15" customHeight="1" x14ac:dyDescent="0.15">
      <c r="B59" s="22" t="s">
        <v>9</v>
      </c>
      <c r="C59" s="58">
        <v>0.4</v>
      </c>
      <c r="D59" s="21">
        <v>2796000</v>
      </c>
      <c r="E59" s="68" t="s">
        <v>44</v>
      </c>
      <c r="F59" s="68"/>
      <c r="G59" s="68"/>
      <c r="Z59" s="25"/>
      <c r="AA59" s="26"/>
      <c r="AB59" s="27"/>
      <c r="AC59" s="23"/>
    </row>
    <row r="60" spans="1:29" ht="15" customHeight="1" x14ac:dyDescent="0.15">
      <c r="B60" s="22" t="s">
        <v>10</v>
      </c>
      <c r="C60" s="58">
        <v>0.45</v>
      </c>
      <c r="D60" s="21">
        <v>4796000</v>
      </c>
      <c r="E60" s="68" t="s">
        <v>43</v>
      </c>
      <c r="F60" s="68"/>
      <c r="G60" s="68"/>
      <c r="Z60" s="25"/>
      <c r="AA60" s="26"/>
      <c r="AB60" s="27"/>
      <c r="AC60" s="23"/>
    </row>
    <row r="61" spans="1:29" ht="15" customHeight="1" x14ac:dyDescent="0.15">
      <c r="B61" s="1" t="s">
        <v>23</v>
      </c>
      <c r="Z61" s="25"/>
      <c r="AA61" s="26"/>
      <c r="AB61" s="27"/>
      <c r="AC61" s="23"/>
    </row>
    <row r="62" spans="1:29" ht="15" customHeight="1" thickBot="1" x14ac:dyDescent="0.2">
      <c r="Z62" s="25"/>
      <c r="AA62" s="26"/>
      <c r="AB62" s="27"/>
      <c r="AC62" s="23"/>
    </row>
    <row r="63" spans="1:29" ht="5.0999999999999996" customHeight="1" x14ac:dyDescent="0.15">
      <c r="A63" s="23"/>
      <c r="B63" s="65"/>
      <c r="C63" s="65"/>
      <c r="D63" s="65"/>
      <c r="E63" s="65"/>
      <c r="F63" s="65"/>
      <c r="G63" s="65"/>
      <c r="H63" s="23"/>
      <c r="Z63" s="23"/>
      <c r="AA63" s="23"/>
      <c r="AB63" s="23"/>
      <c r="AC63" s="23"/>
    </row>
    <row r="64" spans="1:29" ht="15" customHeight="1" x14ac:dyDescent="0.15">
      <c r="A64" s="23"/>
      <c r="B64" s="67" t="s">
        <v>55</v>
      </c>
      <c r="C64" s="67"/>
      <c r="D64" s="64" t="s">
        <v>56</v>
      </c>
      <c r="E64" s="62"/>
      <c r="F64" s="62"/>
      <c r="G64" s="23"/>
      <c r="H64" s="23"/>
    </row>
    <row r="65" spans="2:7" ht="15" customHeight="1" x14ac:dyDescent="0.15">
      <c r="B65" s="67"/>
      <c r="C65" s="67"/>
      <c r="D65" s="64" t="s">
        <v>57</v>
      </c>
      <c r="E65" s="63"/>
      <c r="F65" s="63"/>
    </row>
    <row r="66" spans="2:7" ht="15" customHeight="1" x14ac:dyDescent="0.15">
      <c r="B66" s="67"/>
      <c r="C66" s="67"/>
      <c r="D66" s="64" t="s">
        <v>58</v>
      </c>
      <c r="E66" s="63"/>
      <c r="F66" s="63"/>
    </row>
    <row r="67" spans="2:7" ht="15" customHeight="1" x14ac:dyDescent="0.15"/>
    <row r="68" spans="2:7" ht="15" customHeight="1" x14ac:dyDescent="0.15"/>
    <row r="69" spans="2:7" ht="15" customHeight="1" x14ac:dyDescent="0.15"/>
    <row r="70" spans="2:7" ht="15" customHeight="1" x14ac:dyDescent="0.15">
      <c r="D70" s="59"/>
      <c r="E70" s="60"/>
      <c r="F70" s="60"/>
      <c r="G70" s="60"/>
    </row>
    <row r="71" spans="2:7" ht="15" customHeight="1" x14ac:dyDescent="0.15">
      <c r="D71" s="59"/>
      <c r="E71" s="60" t="s">
        <v>48</v>
      </c>
      <c r="F71" s="60"/>
      <c r="G71" s="60"/>
    </row>
    <row r="72" spans="2:7" ht="15" customHeight="1" x14ac:dyDescent="0.15">
      <c r="D72" s="59" t="s">
        <v>49</v>
      </c>
      <c r="E72" s="60"/>
      <c r="F72" s="60"/>
      <c r="G72" s="60"/>
    </row>
    <row r="73" spans="2:7" ht="15" customHeight="1" x14ac:dyDescent="0.15">
      <c r="D73" s="59"/>
      <c r="E73" s="60"/>
      <c r="F73" s="60"/>
      <c r="G73" s="60"/>
    </row>
    <row r="74" spans="2:7" ht="15" customHeight="1" x14ac:dyDescent="0.15">
      <c r="D74" s="59" t="s">
        <v>50</v>
      </c>
      <c r="E74" s="61"/>
      <c r="F74" s="60"/>
      <c r="G74" s="60"/>
    </row>
    <row r="75" spans="2:7" ht="15" customHeight="1" x14ac:dyDescent="0.15"/>
    <row r="76" spans="2:7" ht="15" customHeight="1" x14ac:dyDescent="0.15"/>
    <row r="77" spans="2:7" ht="15" customHeight="1" x14ac:dyDescent="0.15"/>
    <row r="78" spans="2:7" ht="15" customHeight="1" x14ac:dyDescent="0.15"/>
    <row r="79" spans="2:7" ht="15" customHeight="1" x14ac:dyDescent="0.15"/>
    <row r="80" spans="2: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</sheetData>
  <mergeCells count="16">
    <mergeCell ref="E55:G55"/>
    <mergeCell ref="B7:G8"/>
    <mergeCell ref="B10:G10"/>
    <mergeCell ref="B11:G11"/>
    <mergeCell ref="C42:D42"/>
    <mergeCell ref="C43:D43"/>
    <mergeCell ref="C44:D44"/>
    <mergeCell ref="B50:C50"/>
    <mergeCell ref="E53:G53"/>
    <mergeCell ref="E54:G54"/>
    <mergeCell ref="B64:C66"/>
    <mergeCell ref="E56:G56"/>
    <mergeCell ref="E57:G57"/>
    <mergeCell ref="E58:G58"/>
    <mergeCell ref="E59:G59"/>
    <mergeCell ref="E60:G60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退職所得税額計算</vt:lpstr>
      <vt:lpstr>退職所得税額計算!Print_Area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tanaka</dc:creator>
  <cp:lastModifiedBy>KAZUHIRO AKUTSU</cp:lastModifiedBy>
  <cp:lastPrinted>2017-01-06T05:52:05Z</cp:lastPrinted>
  <dcterms:created xsi:type="dcterms:W3CDTF">2016-12-14T15:42:18Z</dcterms:created>
  <dcterms:modified xsi:type="dcterms:W3CDTF">2020-01-09T00:57:58Z</dcterms:modified>
</cp:coreProperties>
</file>